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8655" windowHeight="6855" tabRatio="854" activeTab="0"/>
  </bookViews>
  <sheets>
    <sheet name="Краткий обзор" sheetId="1" r:id="rId1"/>
    <sheet name="Структура производства" sheetId="2" r:id="rId2"/>
    <sheet name="Транспортная задача" sheetId="3" r:id="rId3"/>
    <sheet name="График занятости" sheetId="4" r:id="rId4"/>
    <sheet name="Управление капиталом" sheetId="5" r:id="rId5"/>
    <sheet name="Портфель ценных бумаг" sheetId="6" r:id="rId6"/>
    <sheet name="Проектирование цепи" sheetId="7" r:id="rId7"/>
  </sheets>
  <definedNames>
    <definedName name="BudgetTab" localSheetId="0">'Краткий обзор'!$B$189:$F$190</definedName>
    <definedName name="BudgetTab">#REF!</definedName>
    <definedName name="C_">'Проектирование цепи'!$G$10</definedName>
    <definedName name="L_">'Проектирование цепи'!$G$9</definedName>
    <definedName name="q_t_">'Проектирование цепи'!$G$15</definedName>
    <definedName name="q0">'Проектирование цепи'!$G$6</definedName>
    <definedName name="R_">'Проектирование цепи'!$G$12</definedName>
    <definedName name="solver_adj" localSheetId="3" hidden="1">'График занятости'!$D$7:$D$13</definedName>
    <definedName name="solver_adj" localSheetId="5" hidden="1">'Портфель ценных бумаг'!$E$10:$E$14</definedName>
    <definedName name="solver_adj" localSheetId="6" hidden="1">'Проектирование цепи'!$G$12</definedName>
    <definedName name="solver_adj" localSheetId="1" hidden="1">'Структура производства'!$D$9:$F$9</definedName>
    <definedName name="solver_adj" localSheetId="2" hidden="1">'Транспортная задача'!$C$8:$G$10</definedName>
    <definedName name="solver_adj" localSheetId="4" hidden="1">'Управление капиталом'!$B$14:$G$14,'Управление капиталом'!$B$15,'Управление капиталом'!$E$15,'Управление капиталом'!$B$16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1" hidden="1">1</definedName>
    <definedName name="solver_drv" localSheetId="2" hidden="1">1</definedName>
    <definedName name="solver_drv" localSheetId="4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1" hidden="1">1</definedName>
    <definedName name="solver_est" localSheetId="2" hidden="1">1</definedName>
    <definedName name="solver_est" localSheetId="4" hidden="1">1</definedName>
    <definedName name="solver_itr" localSheetId="3" hidden="1">100</definedName>
    <definedName name="solver_itr" localSheetId="5" hidden="1">100</definedName>
    <definedName name="solver_itr" localSheetId="6" hidden="1">100</definedName>
    <definedName name="solver_itr" localSheetId="1" hidden="1">100</definedName>
    <definedName name="solver_itr" localSheetId="2" hidden="1">100</definedName>
    <definedName name="solver_itr" localSheetId="4" hidden="1">100</definedName>
    <definedName name="solver_lhs1" localSheetId="3" hidden="1">'График занятости'!$F$15:$L$15</definedName>
    <definedName name="solver_lhs1" localSheetId="5" hidden="1">'Портфель ценных бумаг'!$E$10:$E$14</definedName>
    <definedName name="solver_lhs1" localSheetId="1" hidden="1">'Структура производства'!$D$9:$F$9</definedName>
    <definedName name="solver_lhs1" localSheetId="2" hidden="1">'Транспортная задача'!$C$8:$G$10</definedName>
    <definedName name="solver_lhs1" localSheetId="4" hidden="1">'Управление капиталом'!$B$14:$G$14</definedName>
    <definedName name="solver_lhs2" localSheetId="3" hidden="1">'График занятости'!$D$7:$D$13</definedName>
    <definedName name="solver_lhs2" localSheetId="5" hidden="1">'Портфель ценных бумаг'!$E$16</definedName>
    <definedName name="solver_lhs2" localSheetId="1" hidden="1">'Структура производства'!$C$11:$C$15</definedName>
    <definedName name="solver_lhs2" localSheetId="2" hidden="1">'Транспортная задача'!$B$8:$B$10</definedName>
    <definedName name="solver_lhs2" localSheetId="4" hidden="1">'Управление капиталом'!$B$15:$B$16</definedName>
    <definedName name="solver_lhs3" localSheetId="3" hidden="1">'График занятости'!$D$7:$D$13</definedName>
    <definedName name="solver_lhs3" localSheetId="5" hidden="1">'Портфель ценных бумаг'!$G$18</definedName>
    <definedName name="solver_lhs3" localSheetId="2" hidden="1">'Транспортная задача'!$C$12:$G$12</definedName>
    <definedName name="solver_lhs3" localSheetId="4" hidden="1">'Управление капиталом'!$E$15</definedName>
    <definedName name="solver_lhs4" localSheetId="4" hidden="1">'Управление капиталом'!$B$18:$H$18</definedName>
    <definedName name="solver_lhs5" localSheetId="4" hidden="1">'Управление капиталом'!$B$14:$G$14</definedName>
    <definedName name="solver_lhs6" localSheetId="4" hidden="1">'Управление капиталом'!$B$15:$B$16</definedName>
    <definedName name="solver_lhs7" localSheetId="4" hidden="1">'Управление капиталом'!$E$15</definedName>
    <definedName name="solver_lhs8" localSheetId="4" hidden="1">'Управление капиталом'!$B$18:$H$18</definedName>
    <definedName name="solver_lin" localSheetId="3" hidden="1">1</definedName>
    <definedName name="solver_lin" localSheetId="5" hidden="1">2</definedName>
    <definedName name="solver_lin" localSheetId="6" hidden="1">2</definedName>
    <definedName name="solver_lin" localSheetId="1" hidden="1">2</definedName>
    <definedName name="solver_lin" localSheetId="2" hidden="1">1</definedName>
    <definedName name="solver_lin" localSheetId="4" hidden="1">1</definedName>
    <definedName name="solver_num" localSheetId="3" hidden="1">3</definedName>
    <definedName name="solver_num" localSheetId="5" hidden="1">3</definedName>
    <definedName name="solver_num" localSheetId="6" hidden="1">0</definedName>
    <definedName name="solver_num" localSheetId="1" hidden="1">2</definedName>
    <definedName name="solver_num" localSheetId="2" hidden="1">3</definedName>
    <definedName name="solver_num" localSheetId="4" hidden="1">4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1" hidden="1">1</definedName>
    <definedName name="solver_nwt" localSheetId="2" hidden="1">1</definedName>
    <definedName name="solver_nwt" localSheetId="4" hidden="1">1</definedName>
    <definedName name="solver_oldobj" localSheetId="5" hidden="1">0.1644</definedName>
    <definedName name="solver_opt" localSheetId="3" hidden="1">'График занятости'!$D$20</definedName>
    <definedName name="solver_opt" localSheetId="5" hidden="1">'Портфель ценных бумаг'!$E$18</definedName>
    <definedName name="solver_opt" localSheetId="6" hidden="1">'Проектирование цепи'!$G$15</definedName>
    <definedName name="solver_opt" localSheetId="1" hidden="1">'Структура производства'!$D$18</definedName>
    <definedName name="solver_opt" localSheetId="2" hidden="1">'Транспортная задача'!$B$20</definedName>
    <definedName name="solver_opt" localSheetId="4" hidden="1">'Управление капиталом'!$H$8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1" hidden="1">0.000001</definedName>
    <definedName name="solver_pre" localSheetId="2" hidden="1">0.000001</definedName>
    <definedName name="solver_pre" localSheetId="4" hidden="1">0.000001</definedName>
    <definedName name="solver_rel1" localSheetId="3" hidden="1">3</definedName>
    <definedName name="solver_rel1" localSheetId="5" hidden="1">3</definedName>
    <definedName name="solver_rel1" localSheetId="1" hidden="1">3</definedName>
    <definedName name="solver_rel1" localSheetId="2" hidden="1">3</definedName>
    <definedName name="solver_rel1" localSheetId="4" hidden="1">3</definedName>
    <definedName name="solver_rel2" localSheetId="3" hidden="1">4</definedName>
    <definedName name="solver_rel2" localSheetId="5" hidden="1">2</definedName>
    <definedName name="solver_rel2" localSheetId="1" hidden="1">1</definedName>
    <definedName name="solver_rel2" localSheetId="2" hidden="1">1</definedName>
    <definedName name="solver_rel2" localSheetId="4" hidden="1">3</definedName>
    <definedName name="solver_rel3" localSheetId="3" hidden="1">3</definedName>
    <definedName name="solver_rel3" localSheetId="5" hidden="1">1</definedName>
    <definedName name="solver_rel3" localSheetId="2" hidden="1">3</definedName>
    <definedName name="solver_rel3" localSheetId="4" hidden="1">3</definedName>
    <definedName name="solver_rel4" localSheetId="4" hidden="1">3</definedName>
    <definedName name="solver_rel5" localSheetId="4" hidden="1">3</definedName>
    <definedName name="solver_rel6" localSheetId="4" hidden="1">3</definedName>
    <definedName name="solver_rel7" localSheetId="4" hidden="1">3</definedName>
    <definedName name="solver_rel8" localSheetId="4" hidden="1">3</definedName>
    <definedName name="solver_rhs1" localSheetId="3" hidden="1">'График занятости'!$F$17:$L$17</definedName>
    <definedName name="solver_rhs1" localSheetId="5" hidden="1">0</definedName>
    <definedName name="solver_rhs1" localSheetId="1" hidden="1">0</definedName>
    <definedName name="solver_rhs1" localSheetId="2" hidden="1">0</definedName>
    <definedName name="solver_rhs1" localSheetId="4" hidden="1">0</definedName>
    <definedName name="solver_rhs2" localSheetId="3" hidden="1">Integer</definedName>
    <definedName name="solver_rhs2" localSheetId="5" hidden="1">1</definedName>
    <definedName name="solver_rhs2" localSheetId="1" hidden="1">'Структура производства'!$B$11:$B$15</definedName>
    <definedName name="solver_rhs2" localSheetId="2" hidden="1">'Транспортная задача'!$B$16:$B$18</definedName>
    <definedName name="solver_rhs2" localSheetId="4" hidden="1">0</definedName>
    <definedName name="solver_rhs3" localSheetId="3" hidden="1">0</definedName>
    <definedName name="solver_rhs3" localSheetId="5" hidden="1">0.071</definedName>
    <definedName name="solver_rhs3" localSheetId="2" hidden="1">'Транспортная задача'!$C$14:$G$14</definedName>
    <definedName name="solver_rhs3" localSheetId="4" hidden="1">0</definedName>
    <definedName name="solver_rhs4" localSheetId="4" hidden="1">100000</definedName>
    <definedName name="solver_rhs5" localSheetId="4" hidden="1">0</definedName>
    <definedName name="solver_rhs6" localSheetId="4" hidden="1">0</definedName>
    <definedName name="solver_rhs7" localSheetId="4" hidden="1">0</definedName>
    <definedName name="solver_rhs8" localSheetId="4" hidden="1">100000</definedName>
    <definedName name="solver_scl" localSheetId="3" hidden="1">0</definedName>
    <definedName name="solver_scl" localSheetId="5" hidden="1">2</definedName>
    <definedName name="solver_scl" localSheetId="6" hidden="1">2</definedName>
    <definedName name="solver_scl" localSheetId="1" hidden="1">2</definedName>
    <definedName name="solver_scl" localSheetId="2" hidden="1">2</definedName>
    <definedName name="solver_scl" localSheetId="4" hidden="1">2</definedName>
    <definedName name="solver_sho" localSheetId="3" hidden="1">0</definedName>
    <definedName name="solver_sho" localSheetId="5" hidden="1">2</definedName>
    <definedName name="solver_sho" localSheetId="6" hidden="1">2</definedName>
    <definedName name="solver_sho" localSheetId="1" hidden="1">2</definedName>
    <definedName name="solver_sho" localSheetId="2" hidden="1">2</definedName>
    <definedName name="solver_sho" localSheetId="4" hidden="1">2</definedName>
    <definedName name="solver_tim" localSheetId="3" hidden="1">100</definedName>
    <definedName name="solver_tim" localSheetId="5" hidden="1">100</definedName>
    <definedName name="solver_tim" localSheetId="6" hidden="1">100</definedName>
    <definedName name="solver_tim" localSheetId="1" hidden="1">100</definedName>
    <definedName name="solver_tim" localSheetId="2" hidden="1">100</definedName>
    <definedName name="solver_tim" localSheetId="4" hidden="1">100</definedName>
    <definedName name="solver_tmp" localSheetId="3" hidden="1">0</definedName>
    <definedName name="solver_tol" localSheetId="3" hidden="1">0.05</definedName>
    <definedName name="solver_tol" localSheetId="5" hidden="1">0.05</definedName>
    <definedName name="solver_tol" localSheetId="6" hidden="1">0.05</definedName>
    <definedName name="solver_tol" localSheetId="1" hidden="1">0.05</definedName>
    <definedName name="solver_tol" localSheetId="2" hidden="1">0.05</definedName>
    <definedName name="solver_tol" localSheetId="4" hidden="1">0.05</definedName>
    <definedName name="solver_typ" localSheetId="3" hidden="1">2</definedName>
    <definedName name="solver_typ" localSheetId="5" hidden="1">1</definedName>
    <definedName name="solver_typ" localSheetId="6" hidden="1">3</definedName>
    <definedName name="solver_typ" localSheetId="1" hidden="1">1</definedName>
    <definedName name="solver_typ" localSheetId="2" hidden="1">2</definedName>
    <definedName name="solver_typ" localSheetId="4" hidden="1">1</definedName>
    <definedName name="solver_val" localSheetId="3" hidden="1">0</definedName>
    <definedName name="solver_val" localSheetId="5" hidden="1">0</definedName>
    <definedName name="solver_val" localSheetId="6" hidden="1">0.09</definedName>
    <definedName name="solver_val" localSheetId="1" hidden="1">0</definedName>
    <definedName name="solver_val" localSheetId="2" hidden="1">0</definedName>
    <definedName name="solver_val" localSheetId="4" hidden="1">0</definedName>
    <definedName name="t_">'Проектирование цепи'!$G$8</definedName>
  </definedNames>
  <calcPr fullCalcOnLoad="1"/>
</workbook>
</file>

<file path=xl/sharedStrings.xml><?xml version="1.0" encoding="utf-8"?>
<sst xmlns="http://schemas.openxmlformats.org/spreadsheetml/2006/main" count="530" uniqueCount="460">
  <si>
    <t>Месяц</t>
  </si>
  <si>
    <t>1 квартал</t>
  </si>
  <si>
    <t>2 квартал</t>
  </si>
  <si>
    <t>3 квартал</t>
  </si>
  <si>
    <t>4 квартал</t>
  </si>
  <si>
    <t>Всего</t>
  </si>
  <si>
    <t>Сезонность</t>
  </si>
  <si>
    <t>Число продаж</t>
  </si>
  <si>
    <t>Выручка от реализации</t>
  </si>
  <si>
    <t>Цветовые обозначения</t>
  </si>
  <si>
    <t>Затраты на сбыт</t>
  </si>
  <si>
    <t>Валовая прибыль</t>
  </si>
  <si>
    <t xml:space="preserve">   Результат</t>
  </si>
  <si>
    <t>Торговый персонал</t>
  </si>
  <si>
    <t xml:space="preserve">   Изменяемые данные</t>
  </si>
  <si>
    <t>Реклама</t>
  </si>
  <si>
    <t>Косвенные затраты</t>
  </si>
  <si>
    <t xml:space="preserve">   Ограничения</t>
  </si>
  <si>
    <t>Суммарные затраты</t>
  </si>
  <si>
    <t>Произв. прибыль</t>
  </si>
  <si>
    <t>Норма прибыли</t>
  </si>
  <si>
    <t>Цена изделия</t>
  </si>
  <si>
    <t>Затраты на изделие</t>
  </si>
  <si>
    <t>В следующих примерах показано, как для приведенной выше модели можно находить значения, для которых</t>
  </si>
  <si>
    <t>заданный параметр имеет наибольшее или наименьшее значение, вводить ограничения, и сохранять модель.</t>
  </si>
  <si>
    <t>Строка</t>
  </si>
  <si>
    <t>Содержимое</t>
  </si>
  <si>
    <t>Пояснение</t>
  </si>
  <si>
    <t>Фиксированное знач.</t>
  </si>
  <si>
    <t>Сезонная поправка:  во 2 и 4 кварталах уровень продаж</t>
  </si>
  <si>
    <t>выше, чем в 1 и 3.</t>
  </si>
  <si>
    <t>=35*B3*(B11+3000)^0.5</t>
  </si>
  <si>
    <t>Ожидаемое число продаж по кварталам:  в строке 3 -</t>
  </si>
  <si>
    <t>сезонная поправка; в строке 11 отражены затраты на</t>
  </si>
  <si>
    <t>рекламу.</t>
  </si>
  <si>
    <t>=B5*$B$18</t>
  </si>
  <si>
    <t>Выручка от реализации:  произведение числа продаж</t>
  </si>
  <si>
    <t>(5 строка) на цену изделия (ячейка B18).</t>
  </si>
  <si>
    <t>=B5*$B$19</t>
  </si>
  <si>
    <t>Затраты на сбыт:  произведение числа продаж (5 строка)</t>
  </si>
  <si>
    <t>и затрат на изделие (ячейка B19).</t>
  </si>
  <si>
    <t>=B6-B7</t>
  </si>
  <si>
    <t>Валовая прибыль:  разность выручки от реализации (строка</t>
  </si>
  <si>
    <t xml:space="preserve"> 6) и затрат на сбыт (строка 7).</t>
  </si>
  <si>
    <t>Расходы на торговый персонал.</t>
  </si>
  <si>
    <t>Средства на рекламу (около 6,3% от продаж).</t>
  </si>
  <si>
    <t>=0.15*B6</t>
  </si>
  <si>
    <t xml:space="preserve">Косвенные затраты в фонд корпорации:  15% выручки от </t>
  </si>
  <si>
    <t>реализации (строка 6)</t>
  </si>
  <si>
    <t xml:space="preserve">Суммарные расходы:  затраты на персонал (10 строка), </t>
  </si>
  <si>
    <t>рекламу (11 строка) и косвенные затраты (12 строка).</t>
  </si>
  <si>
    <t>=B8-B13</t>
  </si>
  <si>
    <t>Производственная прибыль:  валовая прибыль (8 строка)</t>
  </si>
  <si>
    <t>за вычетом суммарных затрат (13 строка).</t>
  </si>
  <si>
    <t>=B15/B6</t>
  </si>
  <si>
    <t>Норма прибыли:  отношение прибыли (15 строка) и выручки</t>
  </si>
  <si>
    <t>от реализации (6 строка).</t>
  </si>
  <si>
    <t xml:space="preserve">Представлена типичная модель сбыта, отражающая увеличение числа продаж от заданной величины </t>
  </si>
  <si>
    <t xml:space="preserve">(обусловленной, например, затратами на персонал) при увеличении затрат на рекламу и уменьшении прибыли. </t>
  </si>
  <si>
    <t xml:space="preserve">Так, первые 5000 р. затраченные на рекламу в первом квартале приводит к увеличению числа продаж на 1092 </t>
  </si>
  <si>
    <t>единицы, а следующие 5000 р. - только на 775 единиц.</t>
  </si>
  <si>
    <t>Поиск решения поможет определить необходимость увеличения рекламного бюджета или его</t>
  </si>
  <si>
    <t>перераспределения с учетом сезонной поправки.</t>
  </si>
  <si>
    <t>Нахождение значения, при котором заданная величина максимальна</t>
  </si>
  <si>
    <t>Один из вариантов использования данной надстройки - определения наибольшего значения в ячейке при</t>
  </si>
  <si>
    <t>изменении другой. Ячейки должны быть связаны формулой листа Excel.  В противном случае при изменении</t>
  </si>
  <si>
    <t>значения в одной ячейке значение в другой будет оставаться неизменным.</t>
  </si>
  <si>
    <t>Пусть, например, требуется определить расходы а рекламу для получения наибольшей прибыли в первом</t>
  </si>
  <si>
    <t>квартале.  Необходиться добиться наибольшей прибыли, изменяя затраты на рекламу.</t>
  </si>
  <si>
    <t>n</t>
  </si>
  <si>
    <r>
      <t xml:space="preserve">В меню </t>
    </r>
    <r>
      <rPr>
        <b/>
        <sz val="8"/>
        <rFont val="Arial Cyr"/>
        <family val="2"/>
      </rPr>
      <t>Сервис</t>
    </r>
    <r>
      <rPr>
        <sz val="8"/>
        <rFont val="Arial Cyr"/>
        <family val="2"/>
      </rPr>
      <t xml:space="preserve"> выполните команду </t>
    </r>
    <r>
      <rPr>
        <b/>
        <sz val="8"/>
        <rFont val="Arial Cyr"/>
        <family val="2"/>
      </rPr>
      <t>Поиск решения</t>
    </r>
    <r>
      <rPr>
        <sz val="8"/>
        <rFont val="Arial Cyr"/>
        <family val="2"/>
      </rPr>
      <t>.  Задайте B15 в качестве</t>
    </r>
  </si>
  <si>
    <t xml:space="preserve">результирующей ячейки (прибыль за первый квартал) на листе Excel.  Выберите </t>
  </si>
  <si>
    <t>поиск наибольшего значения и укажите в качестве изменяемой ячейки B11 (расходы</t>
  </si>
  <si>
    <t>на рекламу в первом квартале).  Запустите процесс поиска решения.</t>
  </si>
  <si>
    <t xml:space="preserve">В процессе решения задачи в строке состояния будут отображаться сообщения.  Через некоторое время </t>
  </si>
  <si>
    <t>появится сообщение о том, что решение найдено.  В соответствии с найденным решением, затратив 17093 р.</t>
  </si>
  <si>
    <t>на рекламу в первом квартале можно получить наибольшую прибыль, которая составит 15093 р.</t>
  </si>
  <si>
    <t>Восстановление исходных значений параметров</t>
  </si>
  <si>
    <t>Нахождение значения за счет изменения нескольких величин</t>
  </si>
  <si>
    <t>Имеется возможность поиска наибольшего или наименьшего значения для заданной величины, одновременно</t>
  </si>
  <si>
    <t>изменяя несколько других величин.  Например, можно определить бюджет на рекламу в каждом квартале,</t>
  </si>
  <si>
    <t>соответствующий наибольшей годовой прибыли.  Поскольку задаваемая в 3 строке сезонная поправка входит</t>
  </si>
  <si>
    <t>в расчет числа продаж (строка 5) в качестве сомножителя, целесообразно увеличить затраты на рекламу в 4</t>
  </si>
  <si>
    <t xml:space="preserve">кваратле, когда прибыль от продаж наибольшая и уменьшить, соответственно, в 3 квартале.  Поиск решения </t>
  </si>
  <si>
    <t>позволит найти наилучшее распределение затрат на рекламу по кварталам.</t>
  </si>
  <si>
    <t>В меню Сервис выполните команду Поиск решения.  Задайте F15 (общая прибыль</t>
  </si>
  <si>
    <t>за год) в качестве результирующей ячейки.  Выберите поиск наибольшего значения</t>
  </si>
  <si>
    <t>и задайте в качестве изменяемых ячеек B11:E11 (расходы на рекламу в каждом</t>
  </si>
  <si>
    <t xml:space="preserve"> квартале).  Запустите процесс поиска решения.</t>
  </si>
  <si>
    <t>Рассмотренная задача является нелинейной задачей оптимизации средней степени сложности; то есть поиск</t>
  </si>
  <si>
    <t>значения уравнения с четырьмя неизвестными в ячейках с B11 по E11.  (Нелинейность уравнения связана</t>
  </si>
  <si>
    <t xml:space="preserve">с операцией возведения в степень в формуле строки 5).  Результат этой оптимизации без ограничений </t>
  </si>
  <si>
    <t>говорит о возможности увеличения годовой прибыли до 79706 р. при годовых затратах на рекламу 89706 р.</t>
  </si>
  <si>
    <t>Наиболее близкие к жизни модели учитывают также ограничения, накладываемые на те или иные величины.</t>
  </si>
  <si>
    <t>Эти ограничения могут относиться к ячейкам результата, ячейкам изменяемых данных или другим величинам,</t>
  </si>
  <si>
    <t>используемых в формулах для этих ячеек.</t>
  </si>
  <si>
    <t>Добавление ограничения</t>
  </si>
  <si>
    <t>Итак, бюджет покрывает расходы на рекламу и обеспечивает получение прибыли, однако, наблюдается</t>
  </si>
  <si>
    <t>тенденция к уменьшению эффективности вложений.  Поскольку нет гарантии, что данная модель зависимости</t>
  </si>
  <si>
    <t>прибыли от затрат на рекламу будет работать в следующем году (учитывая существенное увеличение затрат),</t>
  </si>
  <si>
    <t>целесообразно ввести ограничение расходов, связаных с рекламой.</t>
  </si>
  <si>
    <t xml:space="preserve">Предположим, расходы на рекламу за четыре квартала не должны превышать 40000 р.  Добавим в </t>
  </si>
  <si>
    <t>рассмотренную задачу соответствующее ограничение.</t>
  </si>
  <si>
    <t>После ознакомления с результатами восстановите первоначальные значения ячеек.</t>
  </si>
  <si>
    <t xml:space="preserve">В соответствии с найденным решением на рекламу будет выделено 5117р. в 3 квартале и 15263р. - в 4. </t>
  </si>
  <si>
    <t>Прибыль увеличится с 69662р. до 71447р. без увеличения бюджета на рекламу.</t>
  </si>
  <si>
    <t>Изменение ограничения</t>
  </si>
  <si>
    <t>Поиск решения позволяет экспериментировать с различными параметрами задачи, для определения наилуч-</t>
  </si>
  <si>
    <t>шего варианта решения.  Например, изменив ограничения, можно оценить изменение результата.  Попробуйте</t>
  </si>
  <si>
    <t>на листе примера изменить ограничение на рекламный бюджет с 40000р. до 50000р. и посмотреть, как изме-</t>
  </si>
  <si>
    <t>нится при этом общая прибыль.</t>
  </si>
  <si>
    <t>Сохранение модели задачи</t>
  </si>
  <si>
    <r>
      <t xml:space="preserve">При выполнении команды </t>
    </r>
    <r>
      <rPr>
        <b/>
        <sz val="8"/>
        <rFont val="Arial Cyr"/>
        <family val="2"/>
      </rPr>
      <t>Сохранить</t>
    </r>
    <r>
      <rPr>
        <sz val="8"/>
        <rFont val="Arial Cyr"/>
        <family val="2"/>
      </rPr>
      <t xml:space="preserve"> меню </t>
    </r>
    <r>
      <rPr>
        <b/>
        <sz val="8"/>
        <rFont val="Arial Cyr"/>
        <family val="2"/>
      </rPr>
      <t>Файл</t>
    </r>
    <r>
      <rPr>
        <sz val="8"/>
        <rFont val="Arial Cyr"/>
        <family val="2"/>
      </rPr>
      <t xml:space="preserve"> последние заданные параметры задачи будут сохранены</t>
    </r>
  </si>
  <si>
    <t>вместе с листом Excel.  Однако, для листа Excel может быть определено несколько задач, если сохранять их</t>
  </si>
  <si>
    <t>Каждая модель задачи определяется ячейками и ограничениями, заданными в этом диалоговом окне.</t>
  </si>
  <si>
    <t>рассматриваться, как верхний левый угол интервала для копирования параметров задачи.</t>
  </si>
  <si>
    <t>Пример 1:  Структура производства с уменьшением нормы прибыли.</t>
  </si>
  <si>
    <t xml:space="preserve">Ваше предприятие выпускает теливизоры, стерео- и акустические системы, используя </t>
  </si>
  <si>
    <t>общий склад комплектующих.  В связи с ограниченностью запаса необходимо найти</t>
  </si>
  <si>
    <t xml:space="preserve">оптимальное соотношение объемов выпуска изделий. Следует учитывать уменьшение </t>
  </si>
  <si>
    <t>удельной прибыли при увеличении объемов производства в связи с дополнительными</t>
  </si>
  <si>
    <t>затратами на сбыт.</t>
  </si>
  <si>
    <t>Телевизор</t>
  </si>
  <si>
    <t xml:space="preserve">Стерео  </t>
  </si>
  <si>
    <t>Ак .сист.</t>
  </si>
  <si>
    <t>Количество-&gt;</t>
  </si>
  <si>
    <t>Наим. изд.</t>
  </si>
  <si>
    <t>Склад</t>
  </si>
  <si>
    <t>Использ.</t>
  </si>
  <si>
    <t>Шасси</t>
  </si>
  <si>
    <t>Кинескоп</t>
  </si>
  <si>
    <t>Уменьшение</t>
  </si>
  <si>
    <t>Динамик</t>
  </si>
  <si>
    <t>коэфф.</t>
  </si>
  <si>
    <t>Блок пит.</t>
  </si>
  <si>
    <t>отдачи</t>
  </si>
  <si>
    <t>Элек. плата</t>
  </si>
  <si>
    <t>Прибыль:</t>
  </si>
  <si>
    <t>По видам изделий</t>
  </si>
  <si>
    <t xml:space="preserve">Всего </t>
  </si>
  <si>
    <t xml:space="preserve">Эта модель включает данные по нескольким изделиям, в которых использованы общие комплектующие, </t>
  </si>
  <si>
    <t>каждому из которых соответствует своя норма прибыли.  Запас комплектующих ограничен и задача</t>
  </si>
  <si>
    <t>сводится к определению количества каждого вида изделий для получения наибольшей прибыли.</t>
  </si>
  <si>
    <t>Результат</t>
  </si>
  <si>
    <t>D18</t>
  </si>
  <si>
    <t>Цель - получение наибольшей прибыли.</t>
  </si>
  <si>
    <t>Изменяемые данные</t>
  </si>
  <si>
    <t>D9:F9</t>
  </si>
  <si>
    <t>Количество выпускаемых изделий каждого вида.</t>
  </si>
  <si>
    <t>Ограничения</t>
  </si>
  <si>
    <t>C11:C15&lt;=B11:B15</t>
  </si>
  <si>
    <t>Количество использованных комплектующих не</t>
  </si>
  <si>
    <t>должно превышать их запаса на складе.</t>
  </si>
  <si>
    <t>D9:F9&gt;=0</t>
  </si>
  <si>
    <t xml:space="preserve">Количество выпускаемых изделий должно быть </t>
  </si>
  <si>
    <t>больше 0.</t>
  </si>
  <si>
    <t>В формулу прибыли на изделие в ячейках D17:F17 входит коэффициент ^H15, учитывающий уменьшение</t>
  </si>
  <si>
    <t>прибыли с ростом объема.  В H15 содержится 0,9, что делает задачу нелинейной.  Изменение H15 на 1,0</t>
  </si>
  <si>
    <t>(если прибыль не зависит от объема производства) и повторно запустить процесс поиска решения,</t>
  </si>
  <si>
    <t>найденное ранее оптимальное решение будет другим.  Данное изменение делает задачу линейной.</t>
  </si>
  <si>
    <t>Пример 2:  Задача перевозки грузов.</t>
  </si>
  <si>
    <t>Число перевозок от завода x к складу y:</t>
  </si>
  <si>
    <t>Заводы:</t>
  </si>
  <si>
    <t>Казань</t>
  </si>
  <si>
    <t>Рига</t>
  </si>
  <si>
    <t>Воронеж</t>
  </si>
  <si>
    <t>Курск</t>
  </si>
  <si>
    <t>Москва</t>
  </si>
  <si>
    <t>Урал</t>
  </si>
  <si>
    <t>Украина</t>
  </si>
  <si>
    <t>---</t>
  </si>
  <si>
    <t>Итого:</t>
  </si>
  <si>
    <t>Потребности складов --&gt;</t>
  </si>
  <si>
    <t>Поставки</t>
  </si>
  <si>
    <t>Затраты на перевозку от завода x к складу y:</t>
  </si>
  <si>
    <t>Перевозка:</t>
  </si>
  <si>
    <t>В этой модели представлена задача доставки товаров с трех заводов на пять региональных складов</t>
  </si>
  <si>
    <t xml:space="preserve">Товары могут доставляться с любого завода на любой склад, однако, очевидно, что стоимость </t>
  </si>
  <si>
    <t xml:space="preserve">доставки на большее расстояние будет большей.  Требуется определить объемы перевозок между </t>
  </si>
  <si>
    <t xml:space="preserve">каждым заводом и складом, в соответствии с потребностями складов и производственными </t>
  </si>
  <si>
    <t>заводов, при которых транспортные расходы минимальны.</t>
  </si>
  <si>
    <t>B20</t>
  </si>
  <si>
    <t>Цель - уменьшение всех транспортных расходов</t>
  </si>
  <si>
    <t>C8:G10</t>
  </si>
  <si>
    <t xml:space="preserve">Объемы перевозок от каждого из заводов к  </t>
  </si>
  <si>
    <t>каждому складу.</t>
  </si>
  <si>
    <t>B8:B10&lt;=B16:B18</t>
  </si>
  <si>
    <t>Количества перевезенных грузов не могут превы-</t>
  </si>
  <si>
    <t>шать производственных возможностей заводов.</t>
  </si>
  <si>
    <t>C12:G12&gt;=C14:G14</t>
  </si>
  <si>
    <t>Количество доставляемых грузов не должно быть</t>
  </si>
  <si>
    <t>меньше потребностей складов.</t>
  </si>
  <si>
    <t>C8:G10&gt;=0</t>
  </si>
  <si>
    <t xml:space="preserve">Число перевозок не может быть отрицательным. </t>
  </si>
  <si>
    <t>Наиболее быстрое решение данной задачи можно получить, если выбрать использование линейной</t>
  </si>
  <si>
    <t xml:space="preserve">модели перед началом поиска решения.  Для задачи такого вида оптимальное целое решение для </t>
  </si>
  <si>
    <t>целых значений объемов перевозок получается, если заданные ограничения - также целые числа.</t>
  </si>
  <si>
    <t>Пример 3:  График занятости персонала Парка отдыха.</t>
  </si>
  <si>
    <t>Для работников с пятидневной рабочей неделей и двумя выходными подряд требуется подобрать график</t>
  </si>
  <si>
    <t>работы, обеспечивающий требуемый уровень обслуживания при наименьших затратах на оплату труда.</t>
  </si>
  <si>
    <t>График</t>
  </si>
  <si>
    <t xml:space="preserve">   Выходные дни</t>
  </si>
  <si>
    <t>Работники</t>
  </si>
  <si>
    <t>Вс</t>
  </si>
  <si>
    <t>Пн</t>
  </si>
  <si>
    <t>Вт</t>
  </si>
  <si>
    <t>Ср</t>
  </si>
  <si>
    <t>Чт</t>
  </si>
  <si>
    <t>Пт</t>
  </si>
  <si>
    <t>Сб</t>
  </si>
  <si>
    <t xml:space="preserve">  A</t>
  </si>
  <si>
    <t>Воскрес., понедельник</t>
  </si>
  <si>
    <t xml:space="preserve">  Б</t>
  </si>
  <si>
    <t>Понедельник, вторник</t>
  </si>
  <si>
    <t xml:space="preserve">  В</t>
  </si>
  <si>
    <t>Вторник, среда</t>
  </si>
  <si>
    <t xml:space="preserve">  Г</t>
  </si>
  <si>
    <t>Среда, четверг</t>
  </si>
  <si>
    <t xml:space="preserve">  Д</t>
  </si>
  <si>
    <t>Четверг, пятница</t>
  </si>
  <si>
    <t xml:space="preserve">  Е</t>
  </si>
  <si>
    <t>Пятница, суббота</t>
  </si>
  <si>
    <t xml:space="preserve">  Ж</t>
  </si>
  <si>
    <t>Суббота, воскресенье</t>
  </si>
  <si>
    <t>Всего:</t>
  </si>
  <si>
    <t>Всего требуется:</t>
  </si>
  <si>
    <t>Дневная оплата работника:</t>
  </si>
  <si>
    <t>Общая недельная зарпл.:</t>
  </si>
  <si>
    <t>Задачей данной модели является составление графика занятости, обеспечивающего удовлетворение</t>
  </si>
  <si>
    <t xml:space="preserve">потребности в персонале при минимальных затратах на оплату труда. В этом примере ставки одинаковы, </t>
  </si>
  <si>
    <t>поэтому снижение числа ежедневно занятых сотрудников приводит к уменьшению затрат на персонал.</t>
  </si>
  <si>
    <t>Каждый сотрудник работает пять дней подряд с двумя выходными.</t>
  </si>
  <si>
    <t>D20</t>
  </si>
  <si>
    <t>Цель - минимизация расходов на оплату труда.</t>
  </si>
  <si>
    <t>D7:D13</t>
  </si>
  <si>
    <t>Число работников в группе.</t>
  </si>
  <si>
    <t>D7:D13&gt;=0</t>
  </si>
  <si>
    <t xml:space="preserve">Число работников в группе не может быть </t>
  </si>
  <si>
    <t>отрицательным.</t>
  </si>
  <si>
    <t>D7:D13=Целое</t>
  </si>
  <si>
    <t>Число работников должно быть целым.</t>
  </si>
  <si>
    <t>F15:L15&gt;=F17:L17</t>
  </si>
  <si>
    <t>Число ежедневно занятых работников не должно быть</t>
  </si>
  <si>
    <t>меньше ежедневной потребности.</t>
  </si>
  <si>
    <t>Вариант графика</t>
  </si>
  <si>
    <t>Строки 7-13</t>
  </si>
  <si>
    <t>1 означает, что данная группа в этот день работает.</t>
  </si>
  <si>
    <t>В данном примере используется ограничение целых чисел, поскольку дробное число сотрудников недо-</t>
  </si>
  <si>
    <t>пустимо.  Выбор линейной модели в диалоговом окне параметров ускорит получение результата.</t>
  </si>
  <si>
    <t>Пример 4:  Управление оборотным капиталом.</t>
  </si>
  <si>
    <t>Требуется с наибольшей доходностью разместить дополнительные средства в 1-, 2- и</t>
  </si>
  <si>
    <t>6-месячных депозитах, учитывая собственные потребности в средствах (и гарантийный резерв).</t>
  </si>
  <si>
    <t>Доход</t>
  </si>
  <si>
    <t>Срок</t>
  </si>
  <si>
    <t>Депозиты по месяцам:</t>
  </si>
  <si>
    <t>1-мес. депозит:</t>
  </si>
  <si>
    <t>1, 2, 3, 4, 5 и 6</t>
  </si>
  <si>
    <t>Доход по</t>
  </si>
  <si>
    <t>3-мес. депозит:</t>
  </si>
  <si>
    <t>1 и 4</t>
  </si>
  <si>
    <t>процентам</t>
  </si>
  <si>
    <t>6-мес. депозит:</t>
  </si>
  <si>
    <t>1</t>
  </si>
  <si>
    <t>Месяц:</t>
  </si>
  <si>
    <t>1-й месяц</t>
  </si>
  <si>
    <t>2-й месяц</t>
  </si>
  <si>
    <t>3-й месяц</t>
  </si>
  <si>
    <t>4-й месяц</t>
  </si>
  <si>
    <t>5-й месяц</t>
  </si>
  <si>
    <t>6-й месяц</t>
  </si>
  <si>
    <t>Конец</t>
  </si>
  <si>
    <t>Нач. сумма:</t>
  </si>
  <si>
    <t>Погаш. деп.:</t>
  </si>
  <si>
    <t>Проценты:</t>
  </si>
  <si>
    <t>1-м.депозит:</t>
  </si>
  <si>
    <t>3-м.депозит:</t>
  </si>
  <si>
    <t>6-м.депозит:</t>
  </si>
  <si>
    <t>Расходы:</t>
  </si>
  <si>
    <t>Кон. сумма:</t>
  </si>
  <si>
    <t xml:space="preserve">Одной из задач сотрудника или управляющего финансового отдела является управление средствами и </t>
  </si>
  <si>
    <t xml:space="preserve">краткосрочные вложения с максимальной прибылью при сохранении достаточного резерва для покрытия  </t>
  </si>
  <si>
    <t>расходов. Более доходными могут оказаться долгосрочные депозиты, однако краткосрочные депозиты</t>
  </si>
  <si>
    <t>предоставляет более гибкие возможности управления финансовыми средствами.</t>
  </si>
  <si>
    <t>В данной модели конечная сумма расчитывается исходя из начальной (из прошлого месяца), плюс погашае-</t>
  </si>
  <si>
    <t>мые депозиты, минус новые депозиты и с учетом ежемесячных потребностей самого предприятия.</t>
  </si>
  <si>
    <t>H8</t>
  </si>
  <si>
    <t>Цель - получение наибольшего дохода по процентам</t>
  </si>
  <si>
    <t>B14:G14</t>
  </si>
  <si>
    <t>Сумма по каждому типу депозита.</t>
  </si>
  <si>
    <t>B15, E15, B16</t>
  </si>
  <si>
    <t>B14:G14&gt;=0</t>
  </si>
  <si>
    <t>Сумма каждого депозита не может быть меньше</t>
  </si>
  <si>
    <t>B15:B16&gt;=0</t>
  </si>
  <si>
    <t>нуля.</t>
  </si>
  <si>
    <t>E15&gt;=0</t>
  </si>
  <si>
    <t>B18:H18&gt;=100000</t>
  </si>
  <si>
    <t>Конечная сумма не должна быть меньше 100000 р.</t>
  </si>
  <si>
    <t>Найденное оптимальное решение предполагает получение дохода по процентам в размере 16531 р. при вло-</t>
  </si>
  <si>
    <t>Предположим, что необходимо обеспечить достаточные средства для оплаты оборудования в 5 месяце.</t>
  </si>
  <si>
    <t xml:space="preserve">Это накладывает ограничение на средний срок действия депозита в 1 месяце, который не должен </t>
  </si>
  <si>
    <t>превышать четырех месяцев.</t>
  </si>
  <si>
    <t>Формула в ячейке B20 вычисляет общие суммы вложений в 1 месяце (B14, B15 и B16), умноженные на</t>
  </si>
  <si>
    <t>сроки действия (1, 3 и 6 месяцев) и вычитает общую сумму депозита, умноженную на 4.</t>
  </si>
  <si>
    <t xml:space="preserve">В соответствии с заданным ограничением средства помещаются в основном на трехмесячные депозиты.  </t>
  </si>
  <si>
    <t>Средний срок возврата депозита составляет 4 месяца, после чего средства снова помещаются на трехме-</t>
  </si>
  <si>
    <t>приобретается потерей около 460 р. дохода по процентам.</t>
  </si>
  <si>
    <t>Пример 5:  Портфель ценных бумаг.</t>
  </si>
  <si>
    <t>Требуется найти соотношение акций различного вида в портфеле так, чтобы обеспечить</t>
  </si>
  <si>
    <t>максимальную скорость оборота при заданном уровне риска. В примере используется</t>
  </si>
  <si>
    <t>одноиндексная модель Шарпа. Возможно также использование также метода Марковица.</t>
  </si>
  <si>
    <t>Безопасная скорость</t>
  </si>
  <si>
    <t>Биржевые изменения</t>
  </si>
  <si>
    <t>Биржевая скорость</t>
  </si>
  <si>
    <t>Максимальная доля</t>
  </si>
  <si>
    <t>Бета</t>
  </si>
  <si>
    <t>РезИзм</t>
  </si>
  <si>
    <t>Доля</t>
  </si>
  <si>
    <t>*Бета</t>
  </si>
  <si>
    <t>*Изм.</t>
  </si>
  <si>
    <t>Акция A</t>
  </si>
  <si>
    <t>Акция B</t>
  </si>
  <si>
    <t>Акция C</t>
  </si>
  <si>
    <t>Акция D</t>
  </si>
  <si>
    <t>Казн. Чеки</t>
  </si>
  <si>
    <t>Оборот</t>
  </si>
  <si>
    <t>Изменение</t>
  </si>
  <si>
    <t xml:space="preserve">Всего по портфелю:  </t>
  </si>
  <si>
    <t>Максимум оборота: A21:A29</t>
  </si>
  <si>
    <t>Минимум риска: D21:D29</t>
  </si>
  <si>
    <t xml:space="preserve">Одним из основных принципов управления инвестициями является размещение средств в различных </t>
  </si>
  <si>
    <t>ценных бумагах, что обеспечивает уменьшение риска потери средств по отдельным видам вложений.</t>
  </si>
  <si>
    <t>С помощью этой модели можно найти вариант размещения средств с наименьшим риском портфеля при</t>
  </si>
  <si>
    <t>фиксированной доходности или с наибольшей доходностью при фиксированном уровне риска.</t>
  </si>
  <si>
    <t xml:space="preserve">На этом листе Excel представлены данные для бета (биржевых рисков) и остаточного изменения для </t>
  </si>
  <si>
    <t xml:space="preserve">четырех акционерных компаний. Помимо этого в портфель включены казначейские векселя, для которых </t>
  </si>
  <si>
    <t>предполагается отсутствие риска и нулевое биржевое изменение.  В каждый вид ценных бумаг инвести-</t>
  </si>
  <si>
    <t>руются первоначально равный суммы (20 процентов портфеля).</t>
  </si>
  <si>
    <t>Поиск решения позволяет рассмотреть различные варианты размещения средств для получения наи-</t>
  </si>
  <si>
    <t xml:space="preserve">большего оборота при заданном уровне риска или минимального риска при заданном уровне </t>
  </si>
  <si>
    <t>оборота.  При равном 20 процентоном вложении оборот составит 16,4, а изменение -  7,1 процента.</t>
  </si>
  <si>
    <t>E18</t>
  </si>
  <si>
    <t>Цель - получение наибольшей доходности.</t>
  </si>
  <si>
    <t>E10:E14</t>
  </si>
  <si>
    <t>Доля каждой акции.</t>
  </si>
  <si>
    <t>E10:E14&gt;=0</t>
  </si>
  <si>
    <t>Доли не должны быть отрицательными.</t>
  </si>
  <si>
    <t>E16=1</t>
  </si>
  <si>
    <t>Сумма долей должна быть равна 1.</t>
  </si>
  <si>
    <t>G18&lt;=0.071</t>
  </si>
  <si>
    <t>Изменение не должно превышать 0,071.</t>
  </si>
  <si>
    <t>Бета для каждой акции</t>
  </si>
  <si>
    <t>B10:B13</t>
  </si>
  <si>
    <t>Изменение для каждой акции</t>
  </si>
  <si>
    <t>C10:C13</t>
  </si>
  <si>
    <t>В ячейках D21:D29 содержатся данные для задачи минимизации риска для заданного оборота 16,4 про-</t>
  </si>
  <si>
    <r>
      <t xml:space="preserve">цента.  Чтобы учесть эти данные в поиске решения, выберите пункт </t>
    </r>
    <r>
      <rPr>
        <b/>
        <sz val="8"/>
        <rFont val="Arial Cyr"/>
        <family val="2"/>
      </rPr>
      <t>Поиск решения</t>
    </r>
    <r>
      <rPr>
        <sz val="8"/>
        <rFont val="Arial Cyr"/>
        <family val="2"/>
      </rPr>
      <t xml:space="preserve"> в меню </t>
    </r>
    <r>
      <rPr>
        <b/>
        <sz val="8"/>
        <rFont val="Arial Cyr"/>
        <family val="2"/>
      </rPr>
      <t>Сервис</t>
    </r>
    <r>
      <rPr>
        <sz val="8"/>
        <rFont val="Arial Cyr"/>
        <family val="2"/>
      </rPr>
      <t xml:space="preserve">,  </t>
    </r>
  </si>
  <si>
    <t>Можно добиться более высокого оборота (17,1 процента) при том же риске или уменьшить риск без сни-</t>
  </si>
  <si>
    <t>жения оборота.  Оба распределения будут соответствовать эффективному портфелю.</t>
  </si>
  <si>
    <r>
      <t xml:space="preserve">В ячейках A21:A29 описана исходная модель.  Чтобы повторно загрузить задачу, выберите пункт </t>
    </r>
    <r>
      <rPr>
        <b/>
        <sz val="8"/>
        <rFont val="Arial Cyr"/>
        <family val="2"/>
      </rPr>
      <t>Поиск</t>
    </r>
    <r>
      <rPr>
        <sz val="8"/>
        <rFont val="Arial Cyr"/>
        <family val="2"/>
      </rPr>
      <t xml:space="preserve"> </t>
    </r>
  </si>
  <si>
    <r>
      <t>Подтвердите сброс текущих значений параметров на параметры загружаемой модели</t>
    </r>
    <r>
      <rPr>
        <sz val="8"/>
        <rFont val="Arial Cyr"/>
        <family val="2"/>
      </rPr>
      <t>.</t>
    </r>
  </si>
  <si>
    <t>Пример 6:  Вычисление сопротивления в электрической цепи.</t>
  </si>
  <si>
    <t>Определить номинал резистора в электрической цепи, падение напряжения на котором</t>
  </si>
  <si>
    <t>через одну двадцатую секунды после замыкания цепи составляет 1 процент.</t>
  </si>
  <si>
    <t>Выключатель-&gt;</t>
  </si>
  <si>
    <t>q0 =</t>
  </si>
  <si>
    <t>вольт</t>
  </si>
  <si>
    <t>q[t] =</t>
  </si>
  <si>
    <t>0,09</t>
  </si>
  <si>
    <t>вольта</t>
  </si>
  <si>
    <t>t =</t>
  </si>
  <si>
    <t>0,05</t>
  </si>
  <si>
    <t>секунд</t>
  </si>
  <si>
    <t>Батарея</t>
  </si>
  <si>
    <t>Конденсатор (C)</t>
  </si>
  <si>
    <t>Катушка (L)</t>
  </si>
  <si>
    <t>L =</t>
  </si>
  <si>
    <t>Генри</t>
  </si>
  <si>
    <t>C =</t>
  </si>
  <si>
    <t>фарад</t>
  </si>
  <si>
    <t>Резистор</t>
  </si>
  <si>
    <t>R =</t>
  </si>
  <si>
    <t>ом</t>
  </si>
  <si>
    <t xml:space="preserve">  (R)</t>
  </si>
  <si>
    <t>1/(L*C)</t>
  </si>
  <si>
    <t>(R/(2*L))^2</t>
  </si>
  <si>
    <t>SQRT(B15-B16)</t>
  </si>
  <si>
    <t>COS(T*B17)</t>
  </si>
  <si>
    <t>-R*T/(2*L)</t>
  </si>
  <si>
    <t>Q0*EXP(B19)</t>
  </si>
  <si>
    <t xml:space="preserve">В данной модели представлена электрическая цепь с батареей, выключателем, конденсатором, </t>
  </si>
  <si>
    <t>резистором и катушкой индуктивности.  Когда выключатель повернут влево, происходит заряд</t>
  </si>
  <si>
    <t xml:space="preserve">конденсатора от батареи. При переключении выключателя конденсатор разряжается через </t>
  </si>
  <si>
    <t>резистор и индуктивность, на которых рассеивается часть электрической энергии.</t>
  </si>
  <si>
    <t xml:space="preserve">Второй закон Кирхгофа позволяет составить и решить дифференциальное уравнение временной </t>
  </si>
  <si>
    <t xml:space="preserve">зависимости для величины заряда конденсатора.  Формула связывает величину заряда q[t] в </t>
  </si>
  <si>
    <t>в момент t с индуктивностью L, сопротивлением R и емкостью C элементов электрической цепи.</t>
  </si>
  <si>
    <t>Используя данное средство можно определить номинал резистора R (при заданных величинах</t>
  </si>
  <si>
    <t>индуктивности L и емкости C), падение напряжения на котором составит один процент от общего</t>
  </si>
  <si>
    <t>падения напряжения в течение одной двадцатой секунды после замыкания цепи.</t>
  </si>
  <si>
    <t>G15</t>
  </si>
  <si>
    <t>Требуется добиться значения 0,09.</t>
  </si>
  <si>
    <t>G12</t>
  </si>
  <si>
    <t>Величина сопротивления резистора</t>
  </si>
  <si>
    <t>D15:D20</t>
  </si>
  <si>
    <t>Алгебраическое выражение закона Кирхгофа.</t>
  </si>
  <si>
    <t>Данная задача и ее решение верны для узкого диапазона значений; функция зависимости</t>
  </si>
  <si>
    <t>заряда конденсатора от времени в действительности является затухающей синусоидой.</t>
  </si>
  <si>
    <r>
      <t xml:space="preserve">В меню </t>
    </r>
    <r>
      <rPr>
        <b/>
        <sz val="8"/>
        <rFont val="Arial Cyr"/>
        <family val="2"/>
      </rPr>
      <t>Сервис</t>
    </r>
    <r>
      <rPr>
        <sz val="8"/>
        <rFont val="Arial Cyr"/>
        <family val="2"/>
      </rPr>
      <t xml:space="preserve"> выполните команду </t>
    </r>
    <r>
      <rPr>
        <b/>
        <sz val="8"/>
        <rFont val="Arial Cyr"/>
        <family val="2"/>
      </rPr>
      <t>Поиск решения</t>
    </r>
    <r>
      <rPr>
        <sz val="8"/>
        <rFont val="Arial Cyr"/>
        <family val="2"/>
      </rPr>
      <t xml:space="preserve"> и нажмите кнопку </t>
    </r>
  </si>
  <si>
    <r>
      <t>Добавить</t>
    </r>
    <r>
      <rPr>
        <sz val="8"/>
        <rFont val="Arial Cyr"/>
        <family val="2"/>
      </rPr>
      <t xml:space="preserve">.  Задайте ссылку на ячейку ограничения F11 (общие расходы на </t>
    </r>
  </si>
  <si>
    <t xml:space="preserve">рекламу) листа Excel.  Содержимое этой ячейки не должно превышать </t>
  </si>
  <si>
    <r>
      <t xml:space="preserve">40000 р.  Установленное по умолчанию отношение </t>
    </r>
    <r>
      <rPr>
        <b/>
        <sz val="8"/>
        <rFont val="Arial Cyr"/>
        <family val="2"/>
      </rPr>
      <t>&lt;=</t>
    </r>
    <r>
      <rPr>
        <sz val="8"/>
        <rFont val="Arial Cyr"/>
        <family val="2"/>
      </rPr>
      <t xml:space="preserve"> (меньше или равно </t>
    </r>
  </si>
  <si>
    <t>Краткий обзор надстройки "Поиск решения"</t>
  </si>
  <si>
    <r>
      <t xml:space="preserve">После ознакомления с результатами выберите параметр </t>
    </r>
    <r>
      <rPr>
        <b/>
        <sz val="8"/>
        <rFont val="Arial Cyr"/>
        <family val="2"/>
      </rPr>
      <t>Восстановить исходные</t>
    </r>
  </si>
  <si>
    <r>
      <t>значения</t>
    </r>
    <r>
      <rPr>
        <sz val="8"/>
        <rFont val="Arial Cyr"/>
        <family val="2"/>
      </rPr>
      <t xml:space="preserve"> и нажмите кнопку </t>
    </r>
    <r>
      <rPr>
        <b/>
        <sz val="8"/>
        <rFont val="Arial Cyr"/>
        <family val="2"/>
      </rPr>
      <t>OK</t>
    </r>
    <r>
      <rPr>
        <sz val="8"/>
        <rFont val="Arial Cyr"/>
        <family val="2"/>
      </rPr>
      <t xml:space="preserve"> для восстановления исходного значения ячейки B11.</t>
    </r>
  </si>
  <si>
    <r>
      <t xml:space="preserve">Для восстановления исходных значений параметров в диалоговом окне </t>
    </r>
    <r>
      <rPr>
        <b/>
        <sz val="8"/>
        <rFont val="Arial Cyr"/>
        <family val="2"/>
      </rPr>
      <t>Поиск решения</t>
    </r>
    <r>
      <rPr>
        <sz val="8"/>
        <rFont val="Arial Cyr"/>
        <family val="2"/>
      </rPr>
      <t xml:space="preserve"> и перехода к решению</t>
    </r>
  </si>
  <si>
    <r>
      <t xml:space="preserve">другой задачи, нажмите кнопку </t>
    </r>
    <r>
      <rPr>
        <b/>
        <sz val="8"/>
        <rFont val="Arial Cyr"/>
        <family val="2"/>
      </rPr>
      <t>Восстановить</t>
    </r>
    <r>
      <rPr>
        <sz val="8"/>
        <rFont val="Arial Cyr"/>
        <family val="2"/>
      </rPr>
      <t>.</t>
    </r>
  </si>
  <si>
    <r>
      <t>значения</t>
    </r>
    <r>
      <rPr>
        <sz val="8"/>
        <rFont val="Arial Cyr"/>
        <family val="2"/>
      </rPr>
      <t xml:space="preserve"> и нажмите кнопку </t>
    </r>
    <r>
      <rPr>
        <b/>
        <sz val="8"/>
        <rFont val="Arial Cyr"/>
        <family val="2"/>
      </rPr>
      <t>OK</t>
    </r>
    <r>
      <rPr>
        <sz val="8"/>
        <rFont val="Arial Cyr"/>
        <family val="2"/>
      </rPr>
      <t xml:space="preserve"> для восстановления исходных значений ячеек.</t>
    </r>
  </si>
  <si>
    <r>
      <t xml:space="preserve">требуется.  В поле, расположенном справа, введите число </t>
    </r>
    <r>
      <rPr>
        <b/>
        <sz val="8"/>
        <rFont val="Arial Cyr"/>
        <family val="2"/>
      </rPr>
      <t>40000</t>
    </r>
    <r>
      <rPr>
        <sz val="8"/>
        <rFont val="Arial Cyr"/>
        <family val="2"/>
      </rPr>
      <t>.  Нажмите кнопку</t>
    </r>
  </si>
  <si>
    <r>
      <t>OK</t>
    </r>
    <r>
      <rPr>
        <sz val="8"/>
        <rFont val="Arial Cyr"/>
        <family val="2"/>
      </rPr>
      <t xml:space="preserve">, а затем - </t>
    </r>
    <r>
      <rPr>
        <b/>
        <sz val="8"/>
        <rFont val="Arial Cyr"/>
        <family val="2"/>
      </rPr>
      <t>Выполнить</t>
    </r>
    <r>
      <rPr>
        <sz val="8"/>
        <rFont val="Arial Cyr"/>
        <family val="2"/>
      </rPr>
      <t>.</t>
    </r>
  </si>
  <si>
    <r>
      <t xml:space="preserve">В меню </t>
    </r>
    <r>
      <rPr>
        <b/>
        <sz val="8"/>
        <rFont val="Arial Cyr"/>
        <family val="2"/>
      </rPr>
      <t>Сервис</t>
    </r>
    <r>
      <rPr>
        <sz val="8"/>
        <rFont val="Arial Cyr"/>
        <family val="2"/>
      </rPr>
      <t xml:space="preserve"> выберите пункт </t>
    </r>
    <r>
      <rPr>
        <b/>
        <sz val="8"/>
        <rFont val="Arial Cyr"/>
        <family val="2"/>
      </rPr>
      <t>Поиск решения</t>
    </r>
    <r>
      <rPr>
        <sz val="8"/>
        <rFont val="Arial Cyr"/>
        <family val="2"/>
      </rPr>
      <t xml:space="preserve">.  В списке </t>
    </r>
    <r>
      <rPr>
        <b/>
        <sz val="8"/>
        <rFont val="Arial Cyr"/>
        <family val="2"/>
      </rPr>
      <t>Ограничения:</t>
    </r>
  </si>
  <si>
    <r>
      <t xml:space="preserve">уже задано ограничение </t>
    </r>
    <r>
      <rPr>
        <b/>
        <sz val="8"/>
        <rFont val="Arial Cyr"/>
        <family val="2"/>
      </rPr>
      <t>$F$11&lt;=40000</t>
    </r>
    <r>
      <rPr>
        <sz val="8"/>
        <rFont val="Arial Cyr"/>
        <family val="2"/>
      </rPr>
      <t xml:space="preserve">.  Нажмите кнопку </t>
    </r>
    <r>
      <rPr>
        <b/>
        <sz val="8"/>
        <rFont val="Arial Cyr"/>
        <family val="2"/>
      </rPr>
      <t>Изменить</t>
    </r>
    <r>
      <rPr>
        <sz val="8"/>
        <rFont val="Arial Cyr"/>
        <family val="2"/>
      </rPr>
      <t xml:space="preserve">.  Измените в </t>
    </r>
  </si>
  <si>
    <r>
      <t xml:space="preserve">поле значения </t>
    </r>
    <r>
      <rPr>
        <b/>
        <sz val="8"/>
        <rFont val="Arial Cyr"/>
        <family val="2"/>
      </rPr>
      <t>40000</t>
    </r>
    <r>
      <rPr>
        <sz val="8"/>
        <rFont val="Arial Cyr"/>
        <family val="2"/>
      </rPr>
      <t xml:space="preserve"> на </t>
    </r>
    <r>
      <rPr>
        <b/>
        <sz val="8"/>
        <rFont val="Arial Cyr"/>
        <family val="2"/>
      </rPr>
      <t>50000</t>
    </r>
    <r>
      <rPr>
        <sz val="8"/>
        <rFont val="Arial Cyr"/>
        <family val="2"/>
      </rPr>
      <t xml:space="preserve">.  Нажмите кнопку </t>
    </r>
    <r>
      <rPr>
        <b/>
        <sz val="8"/>
        <rFont val="Arial Cyr"/>
        <family val="2"/>
      </rPr>
      <t>OK</t>
    </r>
    <r>
      <rPr>
        <sz val="8"/>
        <rFont val="Arial Cyr"/>
        <family val="2"/>
      </rPr>
      <t xml:space="preserve">, а затем - </t>
    </r>
    <r>
      <rPr>
        <b/>
        <sz val="8"/>
        <rFont val="Arial Cyr"/>
        <family val="2"/>
      </rPr>
      <t>Выполнить</t>
    </r>
    <r>
      <rPr>
        <sz val="8"/>
        <rFont val="Arial Cyr"/>
        <family val="2"/>
      </rPr>
      <t>.</t>
    </r>
  </si>
  <si>
    <r>
      <t xml:space="preserve">Выберите параметр </t>
    </r>
    <r>
      <rPr>
        <b/>
        <sz val="8"/>
        <rFont val="Arial Cyr"/>
        <family val="2"/>
      </rPr>
      <t>Сохранить найденное решение</t>
    </r>
    <r>
      <rPr>
        <sz val="8"/>
        <rFont val="Arial Cyr"/>
        <family val="2"/>
      </rPr>
      <t xml:space="preserve"> в диалоговом окне </t>
    </r>
  </si>
  <si>
    <r>
      <t xml:space="preserve"> </t>
    </r>
    <r>
      <rPr>
        <b/>
        <sz val="8"/>
        <rFont val="Arial Cyr"/>
        <family val="2"/>
      </rPr>
      <t>Результаты поиска решения</t>
    </r>
    <r>
      <rPr>
        <sz val="8"/>
        <rFont val="Arial Cyr"/>
        <family val="2"/>
      </rPr>
      <t xml:space="preserve"> и нажмите кнопку </t>
    </r>
    <r>
      <rPr>
        <b/>
        <sz val="8"/>
        <rFont val="Arial Cyr"/>
        <family val="2"/>
      </rPr>
      <t>OK</t>
    </r>
    <r>
      <rPr>
        <sz val="8"/>
        <rFont val="Arial Cyr"/>
        <family val="2"/>
      </rPr>
      <t>, чтобы сохранить результаты.</t>
    </r>
  </si>
  <si>
    <t>Найденное решение соответствует прибыли 74817р., что на 3370 р. больше прежнего значения 71447 р.</t>
  </si>
  <si>
    <t>Для большинства предприятий увеличение капиталовложений на 10000 р., приносящее 3370 р. (т.е. 33,7 % воз-</t>
  </si>
  <si>
    <t>врат вложений) явлется оправданным.  Прибыль при таком решении будет на 4889 р. меньше, по сравнению с</t>
  </si>
  <si>
    <t>задачей без ограничений, однако при этом требуется и на 39706 р. капиталовложений меньше.</t>
  </si>
  <si>
    <r>
      <t xml:space="preserve">по отдельности с помощью команды </t>
    </r>
    <r>
      <rPr>
        <b/>
        <sz val="8"/>
        <rFont val="Arial Cyr"/>
        <family val="2"/>
      </rPr>
      <t>Сохранить модель...</t>
    </r>
    <r>
      <rPr>
        <sz val="8"/>
        <rFont val="Arial Cyr"/>
        <family val="2"/>
      </rPr>
      <t xml:space="preserve"> в диалоговом окне </t>
    </r>
    <r>
      <rPr>
        <b/>
        <sz val="8"/>
        <rFont val="Arial Cyr"/>
        <family val="2"/>
      </rPr>
      <t>Параметры поиска решения.</t>
    </r>
  </si>
  <si>
    <t>При сохранении модели предлагается выбрать интервал, включающий активную ячейку, используемый для</t>
  </si>
  <si>
    <t>что этот интервал на листе Excel интервал не содержит данных.</t>
  </si>
  <si>
    <t xml:space="preserve">сохранения модели.  В интервал входят ячейки ограничений и три дополнительные ячейки.  Убедитесь в том, </t>
  </si>
  <si>
    <r>
      <t xml:space="preserve">В меню </t>
    </r>
    <r>
      <rPr>
        <b/>
        <sz val="8"/>
        <rFont val="Arial Cyr"/>
        <family val="2"/>
      </rPr>
      <t>Сервис</t>
    </r>
    <r>
      <rPr>
        <sz val="8"/>
        <rFont val="Arial Cyr"/>
        <family val="2"/>
      </rPr>
      <t xml:space="preserve"> выберите пункт </t>
    </r>
    <r>
      <rPr>
        <b/>
        <sz val="8"/>
        <rFont val="Arial Cyr"/>
        <family val="2"/>
      </rPr>
      <t>Поиск решения</t>
    </r>
    <r>
      <rPr>
        <sz val="8"/>
        <rFont val="Arial Cyr"/>
        <family val="2"/>
      </rPr>
      <t xml:space="preserve"> и выполните команду </t>
    </r>
    <r>
      <rPr>
        <b/>
        <sz val="8"/>
        <rFont val="Arial Cyr"/>
        <family val="2"/>
      </rPr>
      <t>Параметры</t>
    </r>
    <r>
      <rPr>
        <sz val="8"/>
        <rFont val="Arial Cyr"/>
        <family val="2"/>
      </rPr>
      <t>.</t>
    </r>
  </si>
  <si>
    <r>
      <t xml:space="preserve">Нажмите кнопку </t>
    </r>
    <r>
      <rPr>
        <b/>
        <sz val="8"/>
        <rFont val="Arial Cyr"/>
        <family val="2"/>
      </rPr>
      <t>Сохранить модель</t>
    </r>
    <r>
      <rPr>
        <sz val="8"/>
        <rFont val="Arial Cyr"/>
        <family val="2"/>
      </rPr>
      <t>. В поле задания области модели укажите</t>
    </r>
  </si>
  <si>
    <r>
      <t>интервал ячеек H15:H18 и нажмите кнопку</t>
    </r>
    <r>
      <rPr>
        <b/>
        <sz val="8"/>
        <rFont val="Arial Cyr"/>
        <family val="2"/>
      </rPr>
      <t xml:space="preserve"> OK</t>
    </r>
    <r>
      <rPr>
        <sz val="8"/>
        <rFont val="Arial Cyr"/>
        <family val="2"/>
      </rPr>
      <t>.</t>
    </r>
  </si>
  <si>
    <r>
      <t xml:space="preserve">Примечание  </t>
    </r>
    <r>
      <rPr>
        <sz val="8"/>
        <rFont val="Arial Cyr"/>
        <family val="2"/>
      </rPr>
      <t xml:space="preserve">В поле задания области модели можно ввести ссылку на отдельную ячейку.  Эта ячейка будет </t>
    </r>
  </si>
  <si>
    <r>
      <t xml:space="preserve">Для загрузки сохраненных параметров нажмите кнопку </t>
    </r>
    <r>
      <rPr>
        <b/>
        <sz val="8"/>
        <rFont val="Arial Cyr"/>
        <family val="2"/>
      </rPr>
      <t>Загрузить модель...</t>
    </r>
    <r>
      <rPr>
        <sz val="8"/>
        <rFont val="Arial Cyr"/>
        <family val="2"/>
      </rPr>
      <t xml:space="preserve"> в диалоговом окне </t>
    </r>
    <r>
      <rPr>
        <b/>
        <sz val="8"/>
        <rFont val="Arial Cyr"/>
        <family val="2"/>
      </rPr>
      <t xml:space="preserve">Параметры </t>
    </r>
  </si>
  <si>
    <r>
      <t>поиска решения</t>
    </r>
    <r>
      <rPr>
        <sz val="8"/>
        <rFont val="Arial Cyr"/>
        <family val="2"/>
      </rPr>
      <t xml:space="preserve">, после чего задайте ячейки </t>
    </r>
    <r>
      <rPr>
        <b/>
        <sz val="8"/>
        <rFont val="Arial Cyr"/>
        <family val="2"/>
      </rPr>
      <t>h15:h18</t>
    </r>
    <r>
      <rPr>
        <sz val="8"/>
        <rFont val="Arial Cyr"/>
        <family val="2"/>
      </rPr>
      <t xml:space="preserve"> в поле области модели или выделите эти ячейки на листе</t>
    </r>
  </si>
  <si>
    <r>
      <t xml:space="preserve">Excel.  Нажмите кнопку </t>
    </r>
    <r>
      <rPr>
        <b/>
        <sz val="8"/>
        <rFont val="Arial Cyr"/>
        <family val="2"/>
      </rPr>
      <t>OK</t>
    </r>
    <r>
      <rPr>
        <sz val="8"/>
        <rFont val="Arial Cyr"/>
        <family val="2"/>
      </rPr>
      <t>.  Подтвердите сброс текущих значений параметров задачи и замену их на новые.</t>
    </r>
  </si>
  <si>
    <t xml:space="preserve">Требуется минимизировать затраты на перевозку товаров от предприятий-производителей </t>
  </si>
  <si>
    <t>на торговые склады. При этом необходимо учесть возможности поставок каждого из произ-</t>
  </si>
  <si>
    <t>водителей при максимальном удовлетворении запросов потребителей.</t>
  </si>
  <si>
    <t>жении максимально возможных сумм в шести- и трехмесячные депозиты, с последующим возвратом к од-</t>
  </si>
  <si>
    <t>номесячным.  Данное решение удовлетворяет всем поставленным ограничениям.</t>
  </si>
  <si>
    <t>Необходимо определить девять сумм:  ежемесячные суммы для 1-месячных депозитов; суммы депозитов</t>
  </si>
  <si>
    <t>1 и 4 месяца для квартальных депозитов; сумму шестимесячного депозита в 1 месяце.</t>
  </si>
  <si>
    <t xml:space="preserve">Если получено отрицательное число, средний срок погашения не превышает 4 месяцев.  Чтобы добавить </t>
  </si>
  <si>
    <r>
      <t xml:space="preserve">это ограничение, восстановите исходные значения и выберите пункт </t>
    </r>
    <r>
      <rPr>
        <b/>
        <sz val="8"/>
        <rFont val="Arial Cyr"/>
        <family val="2"/>
      </rPr>
      <t>Поиск решения</t>
    </r>
    <r>
      <rPr>
        <sz val="8"/>
        <rFont val="Arial Cyr"/>
        <family val="2"/>
      </rPr>
      <t xml:space="preserve"> в меню </t>
    </r>
    <r>
      <rPr>
        <b/>
        <sz val="8"/>
        <rFont val="Arial Cyr"/>
        <family val="2"/>
      </rPr>
      <t>Сервис</t>
    </r>
    <r>
      <rPr>
        <sz val="8"/>
        <rFont val="Arial Cyr"/>
        <family val="2"/>
      </rPr>
      <t xml:space="preserve">.  </t>
    </r>
  </si>
  <si>
    <r>
      <t>Выберите</t>
    </r>
    <r>
      <rPr>
        <b/>
        <sz val="8"/>
        <rFont val="Arial Cyr"/>
        <family val="2"/>
      </rPr>
      <t xml:space="preserve"> Добавить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 xml:space="preserve">.  </t>
    </r>
    <r>
      <rPr>
        <sz val="8"/>
        <rFont val="Arial Cyr"/>
        <family val="2"/>
      </rPr>
      <t>Задайте</t>
    </r>
    <r>
      <rPr>
        <b/>
        <sz val="8"/>
        <rFont val="Arial Cyr"/>
        <family val="2"/>
      </rPr>
      <t xml:space="preserve"> b20 </t>
    </r>
    <r>
      <rPr>
        <sz val="8"/>
        <rFont val="Arial Cyr"/>
        <family val="2"/>
      </rPr>
      <t xml:space="preserve">в поле </t>
    </r>
    <r>
      <rPr>
        <b/>
        <sz val="8"/>
        <rFont val="Arial Cyr"/>
        <family val="2"/>
      </rPr>
      <t>Ссылка на ячейку</t>
    </r>
    <r>
      <rPr>
        <sz val="8"/>
        <rFont val="Arial Cyr"/>
        <family val="2"/>
      </rPr>
      <t xml:space="preserve">, </t>
    </r>
    <r>
      <rPr>
        <b/>
        <sz val="8"/>
        <rFont val="Arial Cyr"/>
        <family val="2"/>
      </rPr>
      <t>0</t>
    </r>
    <r>
      <rPr>
        <sz val="8"/>
        <rFont val="Arial Cyr"/>
        <family val="2"/>
      </rPr>
      <t xml:space="preserve"> - в поле </t>
    </r>
    <r>
      <rPr>
        <b/>
        <sz val="8"/>
        <rFont val="Arial Cyr"/>
        <family val="2"/>
      </rPr>
      <t>Ограничение</t>
    </r>
    <r>
      <rPr>
        <sz val="8"/>
        <rFont val="Arial Cyr"/>
        <family val="2"/>
      </rPr>
      <t xml:space="preserve"> и нажмите кнопку</t>
    </r>
  </si>
  <si>
    <r>
      <t>OK</t>
    </r>
    <r>
      <rPr>
        <sz val="8"/>
        <rFont val="Arial Cyr"/>
        <family val="2"/>
      </rPr>
      <t xml:space="preserve">.  Чтобы найти решение задачи, нажмите кнопку </t>
    </r>
    <r>
      <rPr>
        <b/>
        <sz val="8"/>
        <rFont val="Arial Cyr"/>
        <family val="2"/>
      </rPr>
      <t>Выполнить</t>
    </r>
    <r>
      <rPr>
        <sz val="8"/>
        <rFont val="Arial Cyr"/>
        <family val="2"/>
      </rPr>
      <t>.</t>
    </r>
  </si>
  <si>
    <t>сячный депозит.  Если требуются свободные средства, они могут не помещаться на депозит. Возвращае-</t>
  </si>
  <si>
    <t>мой в 4 месяце суммы  56896 р. достаточно для оплаты оборудования в 5 месяце.  Данная возможность</t>
  </si>
  <si>
    <r>
      <t xml:space="preserve">выполните команду </t>
    </r>
    <r>
      <rPr>
        <b/>
        <sz val="8"/>
        <rFont val="Arial Cyr"/>
        <family val="2"/>
      </rPr>
      <t>Параметры</t>
    </r>
    <r>
      <rPr>
        <sz val="8"/>
        <rFont val="Arial Cyr"/>
        <family val="2"/>
      </rPr>
      <t xml:space="preserve">, нажмите кнопку </t>
    </r>
    <r>
      <rPr>
        <b/>
        <sz val="8"/>
        <rFont val="Arial Cyr"/>
        <family val="2"/>
      </rPr>
      <t>Загрузить модель..,</t>
    </r>
    <r>
      <rPr>
        <sz val="8"/>
        <rFont val="Arial Cyr"/>
        <family val="2"/>
      </rPr>
      <t xml:space="preserve"> выделите на листе Excel ячейки </t>
    </r>
  </si>
  <si>
    <r>
      <t xml:space="preserve">D21:D29 и нажимайте кнопку </t>
    </r>
    <r>
      <rPr>
        <b/>
        <sz val="8"/>
        <rFont val="Arial Cyr"/>
        <family val="2"/>
      </rPr>
      <t xml:space="preserve">OK, </t>
    </r>
    <r>
      <rPr>
        <sz val="8"/>
        <rFont val="Arial Cyr"/>
        <family val="2"/>
      </rPr>
      <t xml:space="preserve">пока не отобразится диалоговое окно </t>
    </r>
    <r>
      <rPr>
        <b/>
        <sz val="8"/>
        <rFont val="Arial Cyr"/>
        <family val="2"/>
      </rPr>
      <t>Поиск решения</t>
    </r>
    <r>
      <rPr>
        <sz val="8"/>
        <rFont val="Arial Cyr"/>
        <family val="2"/>
      </rPr>
      <t>.  Нажмите кнопку</t>
    </r>
  </si>
  <si>
    <r>
      <t>Выполнить.</t>
    </r>
    <r>
      <rPr>
        <sz val="8"/>
        <rFont val="Arial Cyr"/>
        <family val="2"/>
      </rPr>
      <t xml:space="preserve">  В результате будет найдено распределение средств, отличающееся от равномерного.</t>
    </r>
  </si>
  <si>
    <r>
      <t>решения</t>
    </r>
    <r>
      <rPr>
        <sz val="8"/>
        <rFont val="Arial Cyr"/>
        <family val="2"/>
      </rPr>
      <t xml:space="preserve"> в меню </t>
    </r>
    <r>
      <rPr>
        <b/>
        <sz val="8"/>
        <rFont val="Arial Cyr"/>
        <family val="2"/>
      </rPr>
      <t>Сервис</t>
    </r>
    <r>
      <rPr>
        <sz val="8"/>
        <rFont val="Arial Cyr"/>
        <family val="2"/>
      </rPr>
      <t xml:space="preserve">, выполните команду </t>
    </r>
    <r>
      <rPr>
        <b/>
        <sz val="8"/>
        <rFont val="Arial Cyr"/>
        <family val="2"/>
      </rPr>
      <t>Параметры</t>
    </r>
    <r>
      <rPr>
        <sz val="8"/>
        <rFont val="Arial Cyr"/>
        <family val="2"/>
      </rPr>
      <t xml:space="preserve">, нажмите кнопку </t>
    </r>
    <r>
      <rPr>
        <b/>
        <sz val="8"/>
        <rFont val="Arial Cyr"/>
        <family val="2"/>
      </rPr>
      <t>Загрузить модель..</t>
    </r>
    <r>
      <rPr>
        <sz val="8"/>
        <rFont val="Arial Cyr"/>
        <family val="2"/>
      </rPr>
      <t xml:space="preserve">, </t>
    </r>
  </si>
  <si>
    <r>
      <t xml:space="preserve">выделите ячейки A21:A29 и нажмите кнопку </t>
    </r>
    <r>
      <rPr>
        <b/>
        <sz val="8"/>
        <rFont val="Arial Cyr"/>
        <family val="2"/>
      </rPr>
      <t>OK</t>
    </r>
    <r>
      <rPr>
        <sz val="8"/>
        <rFont val="Arial Cyr"/>
        <family val="2"/>
      </rPr>
      <t xml:space="preserve">.  </t>
    </r>
  </si>
  <si>
    <t>Параметры задачи</t>
  </si>
  <si>
    <t>Беларусь</t>
  </si>
  <si>
    <t>=СУММ(B10:B12)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</si>
</sst>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0.0"/>
    <numFmt numFmtId="203" formatCode="mm/d/yy"/>
    <numFmt numFmtId="204" formatCode="mm/d/yy\ h:mm"/>
    <numFmt numFmtId="205" formatCode="0.000"/>
    <numFmt numFmtId="206" formatCode="0.0%"/>
    <numFmt numFmtId="207" formatCode="#,##0_р_."/>
    <numFmt numFmtId="208" formatCode="#,##0&quot;р.&quot;"/>
    <numFmt numFmtId="209" formatCode="0\,00"/>
    <numFmt numFmtId="210" formatCode="0\,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MS Sans Serif"/>
      <family val="0"/>
    </font>
    <font>
      <sz val="8"/>
      <name val="Helv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2"/>
    </font>
    <font>
      <sz val="4"/>
      <name val="Arial Cyr"/>
      <family val="2"/>
    </font>
  </fonts>
  <fills count="4">
    <fill>
      <patternFill/>
    </fill>
    <fill>
      <patternFill patternType="gray125"/>
    </fill>
    <fill>
      <patternFill patternType="gray125">
        <fgColor indexed="13"/>
      </patternFill>
    </fill>
    <fill>
      <patternFill patternType="mediumGray">
        <fgColor indexed="26"/>
      </patternFill>
    </fill>
  </fills>
  <borders count="98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6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16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n">
        <color indexed="22"/>
      </left>
      <right>
        <color indexed="63"/>
      </right>
      <top style="thick">
        <color indexed="18"/>
      </top>
      <bottom>
        <color indexed="63"/>
      </bottom>
    </border>
    <border>
      <left style="thin">
        <color indexed="22"/>
      </left>
      <right style="thin">
        <color indexed="22"/>
      </right>
      <top style="thick">
        <color indexed="18"/>
      </top>
      <bottom>
        <color indexed="63"/>
      </bottom>
    </border>
    <border>
      <left style="thin">
        <color indexed="22"/>
      </left>
      <right style="thick">
        <color indexed="18"/>
      </right>
      <top style="thick">
        <color indexed="18"/>
      </top>
      <bottom style="thin">
        <color indexed="22"/>
      </bottom>
    </border>
    <border>
      <left style="thick">
        <color indexed="1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22"/>
      </bottom>
    </border>
    <border>
      <left style="thick">
        <color indexed="17"/>
      </left>
      <right style="thick">
        <color indexed="17"/>
      </right>
      <top style="thin">
        <color indexed="22"/>
      </top>
      <bottom>
        <color indexed="63"/>
      </bottom>
    </border>
    <border>
      <left style="thick">
        <color indexed="17"/>
      </left>
      <right style="thick">
        <color indexed="17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18"/>
      </left>
      <right>
        <color indexed="63"/>
      </right>
      <top style="thin">
        <color indexed="22"/>
      </top>
      <bottom style="thick">
        <color indexed="18"/>
      </bottom>
    </border>
    <border>
      <left style="thin">
        <color indexed="22"/>
      </left>
      <right>
        <color indexed="63"/>
      </right>
      <top style="thin">
        <color indexed="22"/>
      </top>
      <bottom style="thick">
        <color indexed="18"/>
      </bottom>
    </border>
    <border>
      <left>
        <color indexed="63"/>
      </left>
      <right style="medium">
        <color indexed="17"/>
      </right>
      <top style="thin">
        <color indexed="22"/>
      </top>
      <bottom style="thick">
        <color indexed="18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8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18"/>
      </bottom>
    </border>
    <border>
      <left>
        <color indexed="63"/>
      </left>
      <right style="thin">
        <color indexed="22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22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ck">
        <color indexed="1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ck">
        <color indexed="17"/>
      </top>
      <bottom style="thick">
        <color indexed="17"/>
      </bottom>
    </border>
    <border>
      <left style="thin">
        <color indexed="22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>
        <color indexed="22"/>
      </left>
      <right style="thick">
        <color indexed="1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1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ck">
        <color indexed="16"/>
      </top>
      <bottom style="thick">
        <color indexed="16"/>
      </bottom>
    </border>
    <border>
      <left style="thin">
        <color indexed="22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double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double">
        <color indexed="18"/>
      </top>
      <bottom>
        <color indexed="63"/>
      </bottom>
    </border>
    <border>
      <left style="thick">
        <color indexed="18"/>
      </left>
      <right style="double">
        <color indexed="18"/>
      </right>
      <top style="thick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double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double">
        <color indexed="18"/>
      </bottom>
    </border>
    <border>
      <left style="thick">
        <color indexed="18"/>
      </left>
      <right style="double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21"/>
      </right>
      <top style="thin">
        <color indexed="18"/>
      </top>
      <bottom style="thin">
        <color indexed="18"/>
      </bottom>
    </border>
    <border>
      <left style="thick">
        <color indexed="18"/>
      </left>
      <right style="double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n">
        <color indexed="22"/>
      </left>
      <right style="thin">
        <color indexed="22"/>
      </right>
      <top style="thick">
        <color indexed="18"/>
      </top>
      <bottom style="thin">
        <color indexed="22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6" fillId="2" borderId="1" xfId="18" applyFont="1" applyFill="1" applyBorder="1">
      <alignment horizontal="left"/>
      <protection/>
    </xf>
    <xf numFmtId="0" fontId="6" fillId="2" borderId="2" xfId="18" applyFont="1" applyFill="1" applyBorder="1">
      <alignment horizontal="left"/>
      <protection/>
    </xf>
    <xf numFmtId="0" fontId="6" fillId="2" borderId="3" xfId="18" applyFont="1" applyFill="1" applyBorder="1">
      <alignment horizontal="left"/>
      <protection/>
    </xf>
    <xf numFmtId="0" fontId="6" fillId="2" borderId="4" xfId="18" applyFont="1" applyFill="1" applyBorder="1">
      <alignment horizontal="left"/>
      <protection/>
    </xf>
    <xf numFmtId="0" fontId="6" fillId="2" borderId="5" xfId="18" applyFont="1" applyFill="1" applyBorder="1">
      <alignment horizontal="left"/>
      <protection/>
    </xf>
    <xf numFmtId="0" fontId="6" fillId="2" borderId="6" xfId="18" applyFont="1" applyFill="1" applyBorder="1">
      <alignment horizontal="left"/>
      <protection/>
    </xf>
    <xf numFmtId="0" fontId="7" fillId="0" borderId="0" xfId="19" applyFont="1">
      <alignment horizontal="left"/>
      <protection/>
    </xf>
    <xf numFmtId="0" fontId="6" fillId="0" borderId="0" xfId="19" applyFont="1" applyAlignment="1">
      <alignment/>
      <protection/>
    </xf>
    <xf numFmtId="0" fontId="6" fillId="0" borderId="0" xfId="19" applyFont="1">
      <alignment horizontal="left"/>
      <protection/>
    </xf>
    <xf numFmtId="0" fontId="6" fillId="2" borderId="1" xfId="19" applyNumberFormat="1" applyFont="1" applyFill="1" applyBorder="1" applyAlignment="1">
      <alignment horizontal="left"/>
      <protection/>
    </xf>
    <xf numFmtId="0" fontId="6" fillId="2" borderId="7" xfId="19" applyFont="1" applyFill="1" applyBorder="1" applyAlignment="1">
      <alignment/>
      <protection/>
    </xf>
    <xf numFmtId="0" fontId="6" fillId="2" borderId="8" xfId="19" applyFont="1" applyFill="1" applyBorder="1">
      <alignment horizontal="left"/>
      <protection/>
    </xf>
    <xf numFmtId="0" fontId="8" fillId="0" borderId="0" xfId="0" applyFont="1" applyAlignment="1">
      <alignment/>
    </xf>
    <xf numFmtId="0" fontId="6" fillId="2" borderId="2" xfId="19" applyNumberFormat="1" applyFont="1" applyFill="1" applyBorder="1" applyAlignment="1">
      <alignment horizontal="left"/>
      <protection/>
    </xf>
    <xf numFmtId="0" fontId="6" fillId="2" borderId="0" xfId="19" applyFont="1" applyFill="1" applyBorder="1" applyAlignment="1">
      <alignment/>
      <protection/>
    </xf>
    <xf numFmtId="0" fontId="6" fillId="2" borderId="9" xfId="19" applyFont="1" applyFill="1" applyBorder="1">
      <alignment horizontal="left"/>
      <protection/>
    </xf>
    <xf numFmtId="0" fontId="6" fillId="2" borderId="3" xfId="19" applyNumberFormat="1" applyFont="1" applyFill="1" applyBorder="1" applyAlignment="1">
      <alignment horizontal="left"/>
      <protection/>
    </xf>
    <xf numFmtId="0" fontId="6" fillId="2" borderId="10" xfId="19" applyFont="1" applyFill="1" applyBorder="1" applyAlignment="1">
      <alignment/>
      <protection/>
    </xf>
    <xf numFmtId="0" fontId="6" fillId="2" borderId="11" xfId="19" applyFont="1" applyFill="1" applyBorder="1">
      <alignment horizontal="left"/>
      <protection/>
    </xf>
    <xf numFmtId="0" fontId="6" fillId="0" borderId="1" xfId="19" applyFont="1" applyFill="1" applyBorder="1">
      <alignment horizontal="left"/>
      <protection/>
    </xf>
    <xf numFmtId="0" fontId="6" fillId="0" borderId="7" xfId="19" applyFont="1" applyFill="1" applyBorder="1">
      <alignment horizontal="left"/>
      <protection/>
    </xf>
    <xf numFmtId="0" fontId="9" fillId="0" borderId="7" xfId="19" applyNumberFormat="1" applyFont="1" applyFill="1" applyBorder="1" applyAlignment="1">
      <alignment horizontal="left"/>
      <protection/>
    </xf>
    <xf numFmtId="0" fontId="6" fillId="0" borderId="8" xfId="19" applyFont="1" applyFill="1" applyBorder="1">
      <alignment horizontal="left"/>
      <protection/>
    </xf>
    <xf numFmtId="49" fontId="10" fillId="0" borderId="1" xfId="17" applyNumberFormat="1" applyFont="1" applyFill="1" applyBorder="1" applyAlignment="1">
      <alignment vertical="top"/>
      <protection/>
    </xf>
    <xf numFmtId="49" fontId="6" fillId="0" borderId="7" xfId="18" applyNumberFormat="1" applyFont="1" applyFill="1" applyBorder="1" applyAlignment="1">
      <alignment vertical="top"/>
      <protection/>
    </xf>
    <xf numFmtId="49" fontId="6" fillId="0" borderId="8" xfId="17" applyNumberFormat="1" applyFont="1" applyFill="1" applyBorder="1" applyAlignment="1">
      <alignment vertical="top"/>
      <protection/>
    </xf>
    <xf numFmtId="0" fontId="9" fillId="0" borderId="2" xfId="19" applyNumberFormat="1" applyFont="1" applyFill="1" applyBorder="1" applyAlignment="1">
      <alignment horizontal="left"/>
      <protection/>
    </xf>
    <xf numFmtId="0" fontId="9" fillId="0" borderId="0" xfId="19" applyNumberFormat="1" applyFont="1" applyFill="1" applyBorder="1" applyAlignment="1">
      <alignment horizontal="center"/>
      <protection/>
    </xf>
    <xf numFmtId="0" fontId="9" fillId="0" borderId="0" xfId="19" applyNumberFormat="1" applyFont="1" applyFill="1" applyBorder="1" applyAlignment="1">
      <alignment horizontal="right"/>
      <protection/>
    </xf>
    <xf numFmtId="0" fontId="6" fillId="0" borderId="9" xfId="19" applyFont="1" applyFill="1" applyBorder="1">
      <alignment horizontal="left"/>
      <protection/>
    </xf>
    <xf numFmtId="49" fontId="6" fillId="0" borderId="2" xfId="18" applyNumberFormat="1" applyFont="1" applyFill="1" applyBorder="1" applyAlignment="1">
      <alignment vertical="top"/>
      <protection/>
    </xf>
    <xf numFmtId="49" fontId="8" fillId="0" borderId="0" xfId="0" applyNumberFormat="1" applyFont="1" applyAlignment="1">
      <alignment vertical="top"/>
    </xf>
    <xf numFmtId="49" fontId="6" fillId="0" borderId="9" xfId="18" applyNumberFormat="1" applyFont="1" applyFill="1" applyBorder="1" applyAlignment="1">
      <alignment vertical="top"/>
      <protection/>
    </xf>
    <xf numFmtId="0" fontId="6" fillId="0" borderId="2" xfId="19" applyNumberFormat="1" applyFont="1" applyFill="1" applyBorder="1" applyAlignment="1">
      <alignment horizontal="left"/>
      <protection/>
    </xf>
    <xf numFmtId="1" fontId="6" fillId="0" borderId="12" xfId="19" applyNumberFormat="1" applyFont="1" applyFill="1" applyBorder="1" applyAlignment="1">
      <alignment horizontal="center"/>
      <protection/>
    </xf>
    <xf numFmtId="1" fontId="6" fillId="0" borderId="13" xfId="19" applyNumberFormat="1" applyFont="1" applyFill="1" applyBorder="1" applyAlignment="1">
      <alignment/>
      <protection/>
    </xf>
    <xf numFmtId="1" fontId="6" fillId="0" borderId="14" xfId="19" applyNumberFormat="1" applyFont="1" applyFill="1" applyBorder="1" applyAlignment="1">
      <alignment/>
      <protection/>
    </xf>
    <xf numFmtId="1" fontId="6" fillId="0" borderId="15" xfId="19" applyNumberFormat="1" applyFont="1" applyFill="1" applyBorder="1" applyAlignment="1">
      <alignment/>
      <protection/>
    </xf>
    <xf numFmtId="172" fontId="10" fillId="0" borderId="16" xfId="19" applyNumberFormat="1" applyFont="1" applyFill="1" applyBorder="1" applyAlignment="1">
      <alignment horizontal="center"/>
      <protection/>
    </xf>
    <xf numFmtId="49" fontId="6" fillId="0" borderId="0" xfId="18" applyNumberFormat="1" applyFont="1" applyAlignment="1">
      <alignment vertical="top"/>
      <protection/>
    </xf>
    <xf numFmtId="1" fontId="6" fillId="0" borderId="17" xfId="19" applyNumberFormat="1" applyFont="1" applyFill="1" applyBorder="1" applyAlignment="1">
      <alignment horizontal="center"/>
      <protection/>
    </xf>
    <xf numFmtId="1" fontId="6" fillId="0" borderId="18" xfId="19" applyNumberFormat="1" applyFont="1" applyFill="1" applyBorder="1" applyAlignment="1">
      <alignment/>
      <protection/>
    </xf>
    <xf numFmtId="1" fontId="6" fillId="0" borderId="0" xfId="19" applyNumberFormat="1" applyFont="1" applyFill="1" applyBorder="1" applyAlignment="1">
      <alignment/>
      <protection/>
    </xf>
    <xf numFmtId="1" fontId="6" fillId="0" borderId="19" xfId="19" applyNumberFormat="1" applyFont="1" applyFill="1" applyBorder="1" applyAlignment="1">
      <alignment/>
      <protection/>
    </xf>
    <xf numFmtId="1" fontId="6" fillId="0" borderId="20" xfId="19" applyNumberFormat="1" applyFont="1" applyFill="1" applyBorder="1" applyAlignment="1">
      <alignment horizontal="center"/>
      <protection/>
    </xf>
    <xf numFmtId="1" fontId="6" fillId="0" borderId="21" xfId="19" applyNumberFormat="1" applyFont="1" applyFill="1" applyBorder="1" applyAlignment="1">
      <alignment/>
      <protection/>
    </xf>
    <xf numFmtId="1" fontId="6" fillId="0" borderId="22" xfId="19" applyNumberFormat="1" applyFont="1" applyFill="1" applyBorder="1" applyAlignment="1">
      <alignment/>
      <protection/>
    </xf>
    <xf numFmtId="1" fontId="6" fillId="0" borderId="23" xfId="19" applyNumberFormat="1" applyFont="1" applyFill="1" applyBorder="1" applyAlignment="1">
      <alignment/>
      <protection/>
    </xf>
    <xf numFmtId="38" fontId="6" fillId="0" borderId="24" xfId="20" applyNumberFormat="1" applyFont="1" applyFill="1" applyBorder="1" applyAlignment="1">
      <alignment/>
      <protection/>
    </xf>
    <xf numFmtId="0" fontId="6" fillId="0" borderId="2" xfId="19" applyFont="1" applyFill="1" applyBorder="1" applyAlignment="1">
      <alignment/>
      <protection/>
    </xf>
    <xf numFmtId="1" fontId="6" fillId="0" borderId="0" xfId="19" applyNumberFormat="1" applyFont="1" applyFill="1" applyBorder="1" applyAlignment="1">
      <alignment horizontal="right"/>
      <protection/>
    </xf>
    <xf numFmtId="1" fontId="6" fillId="0" borderId="25" xfId="19" applyNumberFormat="1" applyFont="1" applyFill="1" applyBorder="1" applyAlignment="1">
      <alignment/>
      <protection/>
    </xf>
    <xf numFmtId="1" fontId="6" fillId="0" borderId="26" xfId="19" applyNumberFormat="1" applyFont="1" applyFill="1" applyBorder="1" applyAlignment="1">
      <alignment/>
      <protection/>
    </xf>
    <xf numFmtId="1" fontId="6" fillId="0" borderId="27" xfId="19" applyNumberFormat="1" applyFont="1" applyFill="1" applyBorder="1" applyAlignment="1">
      <alignment/>
      <protection/>
    </xf>
    <xf numFmtId="0" fontId="8" fillId="0" borderId="28" xfId="0" applyFont="1" applyBorder="1" applyAlignment="1">
      <alignment/>
    </xf>
    <xf numFmtId="49" fontId="6" fillId="0" borderId="3" xfId="17" applyNumberFormat="1" applyFont="1" applyFill="1" applyBorder="1" applyAlignment="1">
      <alignment vertical="top"/>
      <protection/>
    </xf>
    <xf numFmtId="49" fontId="6" fillId="0" borderId="10" xfId="18" applyNumberFormat="1" applyFont="1" applyFill="1" applyBorder="1" applyAlignment="1">
      <alignment vertical="top"/>
      <protection/>
    </xf>
    <xf numFmtId="49" fontId="6" fillId="0" borderId="11" xfId="17" applyNumberFormat="1" applyFont="1" applyFill="1" applyBorder="1" applyAlignment="1">
      <alignment vertical="top"/>
      <protection/>
    </xf>
    <xf numFmtId="0" fontId="6" fillId="0" borderId="3" xfId="19" applyFont="1" applyFill="1" applyBorder="1">
      <alignment horizontal="left"/>
      <protection/>
    </xf>
    <xf numFmtId="0" fontId="9" fillId="0" borderId="10" xfId="19" applyNumberFormat="1" applyFont="1" applyFill="1" applyBorder="1" applyAlignment="1">
      <alignment horizontal="right"/>
      <protection/>
    </xf>
    <xf numFmtId="0" fontId="6" fillId="0" borderId="11" xfId="19" applyFont="1" applyFill="1" applyBorder="1">
      <alignment horizontal="left"/>
      <protection/>
    </xf>
    <xf numFmtId="0" fontId="9" fillId="0" borderId="1" xfId="19" applyFont="1" applyFill="1" applyBorder="1">
      <alignment horizontal="left"/>
      <protection/>
    </xf>
    <xf numFmtId="1" fontId="9" fillId="0" borderId="7" xfId="19" applyNumberFormat="1" applyFont="1" applyFill="1" applyBorder="1" applyAlignment="1">
      <alignment horizontal="center"/>
      <protection/>
    </xf>
    <xf numFmtId="1" fontId="9" fillId="0" borderId="0" xfId="19" applyNumberFormat="1" applyFont="1" applyFill="1" applyBorder="1" applyAlignment="1">
      <alignment horizontal="left"/>
      <protection/>
    </xf>
    <xf numFmtId="0" fontId="6" fillId="0" borderId="0" xfId="19" applyFont="1" applyFill="1" applyBorder="1">
      <alignment horizontal="left"/>
      <protection/>
    </xf>
    <xf numFmtId="1" fontId="6" fillId="0" borderId="10" xfId="19" applyNumberFormat="1" applyFont="1" applyFill="1" applyBorder="1" applyAlignment="1">
      <alignment/>
      <protection/>
    </xf>
    <xf numFmtId="0" fontId="6" fillId="0" borderId="1" xfId="19" applyFont="1" applyFill="1" applyBorder="1" applyAlignment="1">
      <alignment/>
      <protection/>
    </xf>
    <xf numFmtId="1" fontId="6" fillId="0" borderId="7" xfId="19" applyNumberFormat="1" applyFont="1" applyFill="1" applyBorder="1" applyAlignment="1">
      <alignment/>
      <protection/>
    </xf>
    <xf numFmtId="0" fontId="9" fillId="0" borderId="3" xfId="19" applyNumberFormat="1" applyFont="1" applyFill="1" applyBorder="1" applyAlignment="1">
      <alignment horizontal="left"/>
      <protection/>
    </xf>
    <xf numFmtId="0" fontId="6" fillId="2" borderId="7" xfId="18" applyFont="1" applyFill="1" applyBorder="1">
      <alignment horizontal="left"/>
      <protection/>
    </xf>
    <xf numFmtId="0" fontId="6" fillId="2" borderId="8" xfId="18" applyFont="1" applyFill="1" applyBorder="1">
      <alignment horizontal="left"/>
      <protection/>
    </xf>
    <xf numFmtId="0" fontId="6" fillId="2" borderId="0" xfId="18" applyFont="1" applyFill="1" applyBorder="1">
      <alignment horizontal="left"/>
      <protection/>
    </xf>
    <xf numFmtId="0" fontId="6" fillId="2" borderId="9" xfId="18" applyFont="1" applyFill="1" applyBorder="1">
      <alignment horizontal="left"/>
      <protection/>
    </xf>
    <xf numFmtId="0" fontId="10" fillId="2" borderId="29" xfId="18" applyFont="1" applyFill="1" applyBorder="1">
      <alignment horizontal="left"/>
      <protection/>
    </xf>
    <xf numFmtId="0" fontId="6" fillId="2" borderId="30" xfId="18" applyFont="1" applyFill="1" applyBorder="1">
      <alignment horizontal="left"/>
      <protection/>
    </xf>
    <xf numFmtId="0" fontId="6" fillId="2" borderId="31" xfId="18" applyFont="1" applyFill="1" applyBorder="1">
      <alignment horizontal="left"/>
      <protection/>
    </xf>
    <xf numFmtId="0" fontId="6" fillId="0" borderId="0" xfId="18" applyFont="1">
      <alignment horizontal="left"/>
      <protection/>
    </xf>
    <xf numFmtId="0" fontId="10" fillId="2" borderId="2" xfId="18" applyFont="1" applyFill="1" applyBorder="1">
      <alignment horizontal="left"/>
      <protection/>
    </xf>
    <xf numFmtId="49" fontId="6" fillId="2" borderId="10" xfId="18" applyNumberFormat="1" applyFont="1" applyFill="1" applyBorder="1">
      <alignment horizontal="left"/>
      <protection/>
    </xf>
    <xf numFmtId="49" fontId="6" fillId="2" borderId="11" xfId="18" applyNumberFormat="1" applyFont="1" applyFill="1" applyBorder="1">
      <alignment horizontal="left"/>
      <protection/>
    </xf>
    <xf numFmtId="0" fontId="7" fillId="0" borderId="0" xfId="18" applyFont="1">
      <alignment horizontal="left"/>
      <protection/>
    </xf>
    <xf numFmtId="0" fontId="6" fillId="0" borderId="0" xfId="18" applyFont="1" applyAlignment="1">
      <alignment/>
      <protection/>
    </xf>
    <xf numFmtId="0" fontId="6" fillId="2" borderId="10" xfId="18" applyFont="1" applyFill="1" applyBorder="1">
      <alignment horizontal="left"/>
      <protection/>
    </xf>
    <xf numFmtId="0" fontId="6" fillId="2" borderId="11" xfId="18" applyFont="1" applyFill="1" applyBorder="1">
      <alignment horizontal="left"/>
      <protection/>
    </xf>
    <xf numFmtId="0" fontId="6" fillId="0" borderId="1" xfId="18" applyFont="1" applyFill="1" applyBorder="1">
      <alignment horizontal="left"/>
      <protection/>
    </xf>
    <xf numFmtId="0" fontId="6" fillId="0" borderId="7" xfId="18" applyFont="1" applyFill="1" applyBorder="1">
      <alignment horizontal="left"/>
      <protection/>
    </xf>
    <xf numFmtId="0" fontId="6" fillId="0" borderId="7" xfId="18" applyFont="1" applyFill="1" applyBorder="1" applyAlignment="1">
      <alignment/>
      <protection/>
    </xf>
    <xf numFmtId="0" fontId="9" fillId="0" borderId="7" xfId="18" applyNumberFormat="1" applyFont="1" applyFill="1" applyBorder="1" applyAlignment="1">
      <alignment horizontal="right"/>
      <protection/>
    </xf>
    <xf numFmtId="0" fontId="9" fillId="0" borderId="32" xfId="18" applyNumberFormat="1" applyFont="1" applyFill="1" applyBorder="1" applyAlignment="1">
      <alignment horizontal="right"/>
      <protection/>
    </xf>
    <xf numFmtId="0" fontId="6" fillId="0" borderId="2" xfId="18" applyFont="1" applyFill="1" applyBorder="1" applyAlignment="1">
      <alignment/>
      <protection/>
    </xf>
    <xf numFmtId="0" fontId="6" fillId="0" borderId="0" xfId="18" applyFont="1" applyFill="1" applyBorder="1">
      <alignment horizontal="left"/>
      <protection/>
    </xf>
    <xf numFmtId="0" fontId="9" fillId="0" borderId="0" xfId="18" applyNumberFormat="1" applyFont="1" applyFill="1" applyBorder="1" applyAlignment="1">
      <alignment horizontal="right"/>
      <protection/>
    </xf>
    <xf numFmtId="1" fontId="6" fillId="0" borderId="33" xfId="18" applyNumberFormat="1" applyFont="1" applyFill="1" applyBorder="1" applyAlignment="1">
      <alignment horizontal="right"/>
      <protection/>
    </xf>
    <xf numFmtId="1" fontId="6" fillId="0" borderId="34" xfId="18" applyNumberFormat="1" applyFont="1" applyFill="1" applyBorder="1" applyAlignment="1">
      <alignment horizontal="right"/>
      <protection/>
    </xf>
    <xf numFmtId="1" fontId="6" fillId="0" borderId="35" xfId="18" applyNumberFormat="1" applyFont="1" applyFill="1" applyBorder="1" applyAlignment="1">
      <alignment horizontal="right"/>
      <protection/>
    </xf>
    <xf numFmtId="0" fontId="9" fillId="0" borderId="2" xfId="18" applyNumberFormat="1" applyFont="1" applyFill="1" applyBorder="1" applyAlignment="1">
      <alignment horizontal="left"/>
      <protection/>
    </xf>
    <xf numFmtId="0" fontId="6" fillId="0" borderId="0" xfId="18" applyFont="1" applyFill="1" applyBorder="1" applyAlignment="1">
      <alignment horizontal="right"/>
      <protection/>
    </xf>
    <xf numFmtId="0" fontId="6" fillId="0" borderId="9" xfId="18" applyFont="1" applyFill="1" applyBorder="1" applyAlignment="1">
      <alignment horizontal="right"/>
      <protection/>
    </xf>
    <xf numFmtId="0" fontId="6" fillId="0" borderId="36" xfId="18" applyFont="1" applyFill="1" applyBorder="1" applyAlignment="1">
      <alignment horizontal="right"/>
      <protection/>
    </xf>
    <xf numFmtId="1" fontId="6" fillId="0" borderId="37" xfId="18" applyNumberFormat="1" applyFont="1" applyFill="1" applyBorder="1" applyAlignment="1">
      <alignment horizontal="right"/>
      <protection/>
    </xf>
    <xf numFmtId="0" fontId="6" fillId="0" borderId="38" xfId="18" applyFont="1" applyFill="1" applyBorder="1" applyAlignment="1">
      <alignment horizontal="right"/>
      <protection/>
    </xf>
    <xf numFmtId="1" fontId="6" fillId="0" borderId="39" xfId="18" applyNumberFormat="1" applyFont="1" applyFill="1" applyBorder="1" applyAlignment="1">
      <alignment horizontal="right"/>
      <protection/>
    </xf>
    <xf numFmtId="0" fontId="9" fillId="2" borderId="4" xfId="18" applyNumberFormat="1" applyFont="1" applyFill="1" applyBorder="1" applyAlignment="1">
      <alignment horizontal="center"/>
      <protection/>
    </xf>
    <xf numFmtId="0" fontId="9" fillId="2" borderId="5" xfId="18" applyFont="1" applyFill="1" applyBorder="1" applyAlignment="1">
      <alignment horizontal="center"/>
      <protection/>
    </xf>
    <xf numFmtId="0" fontId="9" fillId="0" borderId="3" xfId="18" applyNumberFormat="1" applyFont="1" applyFill="1" applyBorder="1" applyAlignment="1">
      <alignment horizontal="left"/>
      <protection/>
    </xf>
    <xf numFmtId="0" fontId="6" fillId="0" borderId="40" xfId="18" applyFont="1" applyFill="1" applyBorder="1" applyAlignment="1">
      <alignment horizontal="right"/>
      <protection/>
    </xf>
    <xf numFmtId="1" fontId="6" fillId="0" borderId="41" xfId="18" applyNumberFormat="1" applyFont="1" applyFill="1" applyBorder="1" applyAlignment="1">
      <alignment horizontal="right"/>
      <protection/>
    </xf>
    <xf numFmtId="0" fontId="6" fillId="0" borderId="10" xfId="18" applyFont="1" applyFill="1" applyBorder="1" applyAlignment="1">
      <alignment horizontal="right"/>
      <protection/>
    </xf>
    <xf numFmtId="0" fontId="6" fillId="0" borderId="11" xfId="18" applyFont="1" applyFill="1" applyBorder="1" applyAlignment="1">
      <alignment horizontal="right"/>
      <protection/>
    </xf>
    <xf numFmtId="0" fontId="6" fillId="2" borderId="6" xfId="18" applyFont="1" applyFill="1" applyBorder="1" applyAlignment="1">
      <alignment horizontal="center"/>
      <protection/>
    </xf>
    <xf numFmtId="0" fontId="11" fillId="0" borderId="0" xfId="18" applyFont="1" applyAlignment="1">
      <alignment/>
      <protection/>
    </xf>
    <xf numFmtId="0" fontId="6" fillId="0" borderId="42" xfId="18" applyFont="1" applyFill="1" applyBorder="1">
      <alignment horizontal="left"/>
      <protection/>
    </xf>
    <xf numFmtId="0" fontId="9" fillId="0" borderId="43" xfId="18" applyNumberFormat="1" applyFont="1" applyFill="1" applyBorder="1" applyAlignment="1">
      <alignment horizontal="right"/>
      <protection/>
    </xf>
    <xf numFmtId="181" fontId="6" fillId="0" borderId="43" xfId="18" applyNumberFormat="1" applyFont="1" applyFill="1" applyBorder="1" applyAlignment="1">
      <alignment/>
      <protection/>
    </xf>
    <xf numFmtId="208" fontId="6" fillId="0" borderId="43" xfId="18" applyNumberFormat="1" applyFont="1" applyFill="1" applyBorder="1" applyAlignment="1">
      <alignment/>
      <protection/>
    </xf>
    <xf numFmtId="208" fontId="6" fillId="0" borderId="44" xfId="18" applyNumberFormat="1" applyFont="1" applyFill="1" applyBorder="1" applyAlignment="1">
      <alignment/>
      <protection/>
    </xf>
    <xf numFmtId="0" fontId="6" fillId="0" borderId="3" xfId="18" applyFont="1" applyFill="1" applyBorder="1">
      <alignment horizontal="left"/>
      <protection/>
    </xf>
    <xf numFmtId="0" fontId="10" fillId="0" borderId="10" xfId="18" applyNumberFormat="1" applyFont="1" applyFill="1" applyBorder="1" applyAlignment="1">
      <alignment horizontal="right"/>
      <protection/>
    </xf>
    <xf numFmtId="208" fontId="10" fillId="0" borderId="16" xfId="19" applyNumberFormat="1" applyFont="1" applyFill="1" applyBorder="1" applyAlignment="1">
      <alignment horizontal="center"/>
      <protection/>
    </xf>
    <xf numFmtId="0" fontId="6" fillId="0" borderId="10" xfId="18" applyFont="1" applyFill="1" applyBorder="1" applyAlignment="1">
      <alignment/>
      <protection/>
    </xf>
    <xf numFmtId="0" fontId="6" fillId="0" borderId="11" xfId="18" applyFont="1" applyFill="1" applyBorder="1" applyAlignment="1">
      <alignment/>
      <protection/>
    </xf>
    <xf numFmtId="208" fontId="6" fillId="0" borderId="10" xfId="19" applyNumberFormat="1" applyFont="1" applyFill="1" applyBorder="1" applyAlignme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11" fillId="0" borderId="1" xfId="0" applyNumberFormat="1" applyFont="1" applyFill="1" applyBorder="1" applyAlignment="1">
      <alignment horizontal="left"/>
    </xf>
    <xf numFmtId="0" fontId="11" fillId="0" borderId="45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/>
    </xf>
    <xf numFmtId="0" fontId="11" fillId="0" borderId="46" xfId="0" applyNumberFormat="1" applyFont="1" applyFill="1" applyBorder="1" applyAlignment="1">
      <alignment horizontal="center"/>
    </xf>
    <xf numFmtId="0" fontId="11" fillId="0" borderId="47" xfId="0" applyNumberFormat="1" applyFont="1" applyFill="1" applyBorder="1" applyAlignment="1">
      <alignment horizontal="center"/>
    </xf>
    <xf numFmtId="0" fontId="11" fillId="0" borderId="48" xfId="0" applyNumberFormat="1" applyFont="1" applyFill="1" applyBorder="1" applyAlignment="1">
      <alignment horizontal="left"/>
    </xf>
    <xf numFmtId="0" fontId="9" fillId="0" borderId="49" xfId="0" applyNumberFormat="1" applyFont="1" applyFill="1" applyBorder="1" applyAlignment="1">
      <alignment horizontal="left"/>
    </xf>
    <xf numFmtId="0" fontId="9" fillId="0" borderId="50" xfId="0" applyFont="1" applyFill="1" applyBorder="1" applyAlignment="1">
      <alignment/>
    </xf>
    <xf numFmtId="1" fontId="8" fillId="0" borderId="51" xfId="0" applyNumberFormat="1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/>
    </xf>
    <xf numFmtId="1" fontId="8" fillId="0" borderId="52" xfId="0" applyNumberFormat="1" applyFont="1" applyFill="1" applyBorder="1" applyAlignment="1">
      <alignment horizontal="center"/>
    </xf>
    <xf numFmtId="1" fontId="8" fillId="0" borderId="53" xfId="0" applyNumberFormat="1" applyFont="1" applyFill="1" applyBorder="1" applyAlignment="1">
      <alignment horizontal="center"/>
    </xf>
    <xf numFmtId="1" fontId="8" fillId="0" borderId="54" xfId="0" applyNumberFormat="1" applyFont="1" applyFill="1" applyBorder="1" applyAlignment="1">
      <alignment horizontal="center"/>
    </xf>
    <xf numFmtId="1" fontId="8" fillId="0" borderId="55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/>
    </xf>
    <xf numFmtId="0" fontId="11" fillId="0" borderId="57" xfId="0" applyNumberFormat="1" applyFont="1" applyFill="1" applyBorder="1" applyAlignment="1">
      <alignment horizontal="left"/>
    </xf>
    <xf numFmtId="0" fontId="9" fillId="0" borderId="58" xfId="0" applyNumberFormat="1" applyFont="1" applyFill="1" applyBorder="1" applyAlignment="1">
      <alignment horizontal="left"/>
    </xf>
    <xf numFmtId="0" fontId="9" fillId="0" borderId="59" xfId="0" applyFont="1" applyFill="1" applyBorder="1" applyAlignment="1">
      <alignment/>
    </xf>
    <xf numFmtId="1" fontId="8" fillId="0" borderId="60" xfId="0" applyNumberFormat="1" applyFont="1" applyFill="1" applyBorder="1" applyAlignment="1">
      <alignment horizontal="center"/>
    </xf>
    <xf numFmtId="1" fontId="8" fillId="0" borderId="61" xfId="0" applyNumberFormat="1" applyFont="1" applyFill="1" applyBorder="1" applyAlignment="1">
      <alignment/>
    </xf>
    <xf numFmtId="1" fontId="8" fillId="0" borderId="62" xfId="0" applyNumberFormat="1" applyFont="1" applyFill="1" applyBorder="1" applyAlignment="1">
      <alignment horizontal="center"/>
    </xf>
    <xf numFmtId="1" fontId="8" fillId="0" borderId="63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/>
    </xf>
    <xf numFmtId="0" fontId="11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208" fontId="8" fillId="0" borderId="0" xfId="0" applyNumberFormat="1" applyFont="1" applyAlignment="1">
      <alignment horizontal="center"/>
    </xf>
    <xf numFmtId="208" fontId="10" fillId="0" borderId="16" xfId="0" applyNumberFormat="1" applyFont="1" applyFill="1" applyBorder="1" applyAlignment="1">
      <alignment/>
    </xf>
    <xf numFmtId="0" fontId="7" fillId="0" borderId="0" xfId="20" applyFont="1">
      <alignment horizontal="left"/>
      <protection/>
    </xf>
    <xf numFmtId="0" fontId="6" fillId="0" borderId="0" xfId="20" applyFont="1" applyAlignment="1">
      <alignment/>
      <protection/>
    </xf>
    <xf numFmtId="0" fontId="6" fillId="0" borderId="0" xfId="20" applyFont="1">
      <alignment horizontal="left"/>
      <protection/>
    </xf>
    <xf numFmtId="0" fontId="6" fillId="2" borderId="3" xfId="20" applyNumberFormat="1" applyFont="1" applyFill="1" applyBorder="1" applyAlignment="1">
      <alignment horizontal="left"/>
      <protection/>
    </xf>
    <xf numFmtId="0" fontId="6" fillId="2" borderId="11" xfId="20" applyFont="1" applyFill="1" applyBorder="1" applyAlignment="1">
      <alignment/>
      <protection/>
    </xf>
    <xf numFmtId="0" fontId="6" fillId="2" borderId="1" xfId="20" applyFont="1" applyFill="1" applyBorder="1" applyAlignment="1">
      <alignment/>
      <protection/>
    </xf>
    <xf numFmtId="0" fontId="9" fillId="2" borderId="7" xfId="20" applyNumberFormat="1" applyFont="1" applyFill="1" applyBorder="1" applyAlignment="1">
      <alignment horizontal="center"/>
      <protection/>
    </xf>
    <xf numFmtId="0" fontId="9" fillId="2" borderId="8" xfId="20" applyNumberFormat="1" applyFont="1" applyFill="1" applyBorder="1" applyAlignment="1">
      <alignment horizontal="center"/>
      <protection/>
    </xf>
    <xf numFmtId="0" fontId="9" fillId="2" borderId="1" xfId="20" applyNumberFormat="1" applyFont="1" applyFill="1" applyBorder="1" applyAlignment="1">
      <alignment horizontal="left"/>
      <protection/>
    </xf>
    <xf numFmtId="0" fontId="9" fillId="2" borderId="8" xfId="20" applyFont="1" applyFill="1" applyBorder="1" applyAlignment="1">
      <alignment/>
      <protection/>
    </xf>
    <xf numFmtId="0" fontId="9" fillId="2" borderId="2" xfId="20" applyNumberFormat="1" applyFont="1" applyFill="1" applyBorder="1" applyAlignment="1">
      <alignment horizontal="left"/>
      <protection/>
    </xf>
    <xf numFmtId="0" fontId="6" fillId="2" borderId="9" xfId="20" applyFont="1" applyFill="1" applyBorder="1" applyAlignment="1">
      <alignment horizontal="center"/>
      <protection/>
    </xf>
    <xf numFmtId="0" fontId="6" fillId="2" borderId="2" xfId="20" applyNumberFormat="1" applyFont="1" applyFill="1" applyBorder="1" applyAlignment="1">
      <alignment horizontal="left"/>
      <protection/>
    </xf>
    <xf numFmtId="0" fontId="6" fillId="2" borderId="9" xfId="20" applyFont="1" applyFill="1" applyBorder="1" applyAlignment="1">
      <alignment/>
      <protection/>
    </xf>
    <xf numFmtId="0" fontId="11" fillId="0" borderId="0" xfId="20" applyNumberFormat="1" applyFont="1" applyAlignment="1">
      <alignment horizontal="center"/>
      <protection/>
    </xf>
    <xf numFmtId="0" fontId="9" fillId="2" borderId="3" xfId="20" applyNumberFormat="1" applyFont="1" applyFill="1" applyBorder="1" applyAlignment="1">
      <alignment horizontal="left"/>
      <protection/>
    </xf>
    <xf numFmtId="0" fontId="6" fillId="2" borderId="11" xfId="20" applyFont="1" applyFill="1" applyBorder="1" applyAlignment="1">
      <alignment horizontal="center"/>
      <protection/>
    </xf>
    <xf numFmtId="0" fontId="11" fillId="0" borderId="0" xfId="20" applyNumberFormat="1" applyFont="1" applyAlignment="1">
      <alignment horizontal="right"/>
      <protection/>
    </xf>
    <xf numFmtId="0" fontId="11" fillId="0" borderId="64" xfId="20" applyNumberFormat="1" applyFont="1" applyFill="1" applyBorder="1" applyAlignment="1">
      <alignment horizontal="left"/>
      <protection/>
    </xf>
    <xf numFmtId="0" fontId="11" fillId="0" borderId="65" xfId="20" applyNumberFormat="1" applyFont="1" applyFill="1" applyBorder="1" applyAlignment="1">
      <alignment horizontal="left"/>
      <protection/>
    </xf>
    <xf numFmtId="38" fontId="6" fillId="0" borderId="66" xfId="20" applyNumberFormat="1" applyFont="1" applyFill="1" applyBorder="1" applyAlignment="1">
      <alignment/>
      <protection/>
    </xf>
    <xf numFmtId="38" fontId="6" fillId="0" borderId="67" xfId="20" applyNumberFormat="1" applyFont="1" applyFill="1" applyBorder="1" applyAlignment="1">
      <alignment/>
      <protection/>
    </xf>
    <xf numFmtId="38" fontId="6" fillId="0" borderId="68" xfId="20" applyNumberFormat="1" applyFont="1" applyFill="1" applyBorder="1" applyAlignment="1">
      <alignment/>
      <protection/>
    </xf>
    <xf numFmtId="38" fontId="6" fillId="0" borderId="33" xfId="20" applyNumberFormat="1" applyFont="1" applyFill="1" applyBorder="1" applyAlignment="1">
      <alignment/>
      <protection/>
    </xf>
    <xf numFmtId="38" fontId="6" fillId="0" borderId="69" xfId="20" applyNumberFormat="1" applyFont="1" applyFill="1" applyBorder="1" applyAlignment="1">
      <alignment/>
      <protection/>
    </xf>
    <xf numFmtId="38" fontId="6" fillId="0" borderId="70" xfId="20" applyNumberFormat="1" applyFont="1" applyFill="1" applyBorder="1" applyAlignment="1">
      <alignment/>
      <protection/>
    </xf>
    <xf numFmtId="38" fontId="6" fillId="0" borderId="53" xfId="20" applyNumberFormat="1" applyFont="1" applyFill="1" applyBorder="1" applyAlignment="1">
      <alignment/>
      <protection/>
    </xf>
    <xf numFmtId="38" fontId="6" fillId="0" borderId="0" xfId="20" applyNumberFormat="1" applyFont="1" applyFill="1" applyBorder="1" applyAlignment="1">
      <alignment/>
      <protection/>
    </xf>
    <xf numFmtId="38" fontId="6" fillId="0" borderId="71" xfId="20" applyNumberFormat="1" applyFont="1" applyFill="1" applyBorder="1" applyAlignment="1">
      <alignment/>
      <protection/>
    </xf>
    <xf numFmtId="38" fontId="6" fillId="0" borderId="56" xfId="20" applyNumberFormat="1" applyFont="1" applyFill="1" applyBorder="1" applyAlignment="1">
      <alignment/>
      <protection/>
    </xf>
    <xf numFmtId="38" fontId="6" fillId="0" borderId="72" xfId="20" applyNumberFormat="1" applyFont="1" applyFill="1" applyBorder="1" applyAlignment="1">
      <alignment/>
      <protection/>
    </xf>
    <xf numFmtId="38" fontId="6" fillId="0" borderId="73" xfId="20" applyNumberFormat="1" applyFont="1" applyFill="1" applyBorder="1" applyAlignment="1">
      <alignment/>
      <protection/>
    </xf>
    <xf numFmtId="0" fontId="11" fillId="0" borderId="3" xfId="20" applyNumberFormat="1" applyFont="1" applyFill="1" applyBorder="1" applyAlignment="1">
      <alignment horizontal="left"/>
      <protection/>
    </xf>
    <xf numFmtId="0" fontId="6" fillId="0" borderId="0" xfId="20" applyNumberFormat="1" applyFont="1" applyAlignment="1">
      <alignment horizontal="left"/>
      <protection/>
    </xf>
    <xf numFmtId="49" fontId="6" fillId="2" borderId="2" xfId="18" applyNumberFormat="1" applyFont="1" applyFill="1" applyBorder="1">
      <alignment horizontal="left"/>
      <protection/>
    </xf>
    <xf numFmtId="49" fontId="6" fillId="2" borderId="0" xfId="18" applyNumberFormat="1" applyFont="1" applyFill="1" applyBorder="1">
      <alignment horizontal="left"/>
      <protection/>
    </xf>
    <xf numFmtId="49" fontId="6" fillId="2" borderId="9" xfId="18" applyNumberFormat="1" applyFont="1" applyFill="1" applyBorder="1">
      <alignment horizontal="left"/>
      <protection/>
    </xf>
    <xf numFmtId="49" fontId="10" fillId="2" borderId="29" xfId="18" applyNumberFormat="1" applyFont="1" applyFill="1" applyBorder="1">
      <alignment horizontal="left"/>
      <protection/>
    </xf>
    <xf numFmtId="49" fontId="6" fillId="2" borderId="30" xfId="18" applyNumberFormat="1" applyFont="1" applyFill="1" applyBorder="1">
      <alignment horizontal="left"/>
      <protection/>
    </xf>
    <xf numFmtId="49" fontId="6" fillId="2" borderId="31" xfId="18" applyNumberFormat="1" applyFont="1" applyFill="1" applyBorder="1">
      <alignment horizontal="left"/>
      <protection/>
    </xf>
    <xf numFmtId="9" fontId="6" fillId="2" borderId="0" xfId="20" applyNumberFormat="1" applyFont="1" applyFill="1" applyBorder="1" applyAlignment="1">
      <alignment horizontal="center"/>
      <protection/>
    </xf>
    <xf numFmtId="9" fontId="6" fillId="2" borderId="10" xfId="20" applyNumberFormat="1" applyFont="1" applyFill="1" applyBorder="1" applyAlignment="1">
      <alignment horizontal="center"/>
      <protection/>
    </xf>
    <xf numFmtId="208" fontId="10" fillId="0" borderId="16" xfId="20" applyNumberFormat="1" applyFont="1" applyFill="1" applyBorder="1" applyAlignment="1">
      <alignment horizontal="center"/>
      <protection/>
    </xf>
    <xf numFmtId="208" fontId="6" fillId="0" borderId="66" xfId="20" applyNumberFormat="1" applyFont="1" applyFill="1" applyBorder="1" applyAlignment="1">
      <alignment/>
      <protection/>
    </xf>
    <xf numFmtId="208" fontId="6" fillId="0" borderId="67" xfId="20" applyNumberFormat="1" applyFont="1" applyFill="1" applyBorder="1" applyAlignment="1">
      <alignment/>
      <protection/>
    </xf>
    <xf numFmtId="208" fontId="6" fillId="0" borderId="25" xfId="20" applyNumberFormat="1" applyFont="1" applyFill="1" applyBorder="1" applyAlignment="1">
      <alignment/>
      <protection/>
    </xf>
    <xf numFmtId="208" fontId="6" fillId="0" borderId="74" xfId="20" applyNumberFormat="1" applyFont="1" applyFill="1" applyBorder="1" applyAlignment="1">
      <alignment/>
      <protection/>
    </xf>
    <xf numFmtId="208" fontId="6" fillId="0" borderId="75" xfId="20" applyNumberFormat="1" applyFont="1" applyFill="1" applyBorder="1" applyAlignment="1">
      <alignment/>
      <protection/>
    </xf>
    <xf numFmtId="0" fontId="7" fillId="0" borderId="0" xfId="21" applyFont="1">
      <alignment horizontal="left"/>
      <protection/>
    </xf>
    <xf numFmtId="0" fontId="6" fillId="0" borderId="0" xfId="21" applyFont="1" applyAlignment="1">
      <alignment/>
      <protection/>
    </xf>
    <xf numFmtId="0" fontId="6" fillId="0" borderId="0" xfId="21" applyFont="1">
      <alignment horizontal="left"/>
      <protection/>
    </xf>
    <xf numFmtId="0" fontId="6" fillId="2" borderId="1" xfId="21" applyNumberFormat="1" applyFont="1" applyFill="1" applyBorder="1" applyAlignment="1">
      <alignment horizontal="left"/>
      <protection/>
    </xf>
    <xf numFmtId="0" fontId="6" fillId="2" borderId="7" xfId="21" applyFont="1" applyFill="1" applyBorder="1" applyAlignment="1">
      <alignment/>
      <protection/>
    </xf>
    <xf numFmtId="0" fontId="6" fillId="2" borderId="8" xfId="21" applyFont="1" applyFill="1" applyBorder="1">
      <alignment horizontal="left"/>
      <protection/>
    </xf>
    <xf numFmtId="0" fontId="6" fillId="2" borderId="2" xfId="21" applyNumberFormat="1" applyFont="1" applyFill="1" applyBorder="1" applyAlignment="1">
      <alignment horizontal="left"/>
      <protection/>
    </xf>
    <xf numFmtId="0" fontId="6" fillId="2" borderId="0" xfId="21" applyFont="1" applyFill="1" applyBorder="1" applyAlignment="1">
      <alignment/>
      <protection/>
    </xf>
    <xf numFmtId="0" fontId="6" fillId="2" borderId="9" xfId="21" applyFont="1" applyFill="1" applyBorder="1">
      <alignment horizontal="left"/>
      <protection/>
    </xf>
    <xf numFmtId="0" fontId="6" fillId="2" borderId="10" xfId="21" applyFont="1" applyFill="1" applyBorder="1" applyAlignment="1">
      <alignment/>
      <protection/>
    </xf>
    <xf numFmtId="0" fontId="6" fillId="2" borderId="11" xfId="21" applyFont="1" applyFill="1" applyBorder="1">
      <alignment horizontal="left"/>
      <protection/>
    </xf>
    <xf numFmtId="0" fontId="9" fillId="2" borderId="1" xfId="21" applyNumberFormat="1" applyFont="1" applyFill="1" applyBorder="1" applyAlignment="1">
      <alignment horizontal="left"/>
      <protection/>
    </xf>
    <xf numFmtId="0" fontId="9" fillId="2" borderId="7" xfId="21" applyNumberFormat="1" applyFont="1" applyFill="1" applyBorder="1" applyAlignment="1">
      <alignment horizontal="left"/>
      <protection/>
    </xf>
    <xf numFmtId="0" fontId="9" fillId="2" borderId="3" xfId="21" applyNumberFormat="1" applyFont="1" applyFill="1" applyBorder="1" applyAlignment="1">
      <alignment horizontal="left"/>
      <protection/>
    </xf>
    <xf numFmtId="0" fontId="9" fillId="2" borderId="10" xfId="21" applyNumberFormat="1" applyFont="1" applyFill="1" applyBorder="1" applyAlignment="1">
      <alignment horizontal="left"/>
      <protection/>
    </xf>
    <xf numFmtId="0" fontId="6" fillId="0" borderId="1" xfId="21" applyFont="1" applyFill="1" applyBorder="1" applyAlignment="1">
      <alignment/>
      <protection/>
    </xf>
    <xf numFmtId="0" fontId="9" fillId="0" borderId="7" xfId="21" applyNumberFormat="1" applyFont="1" applyFill="1" applyBorder="1" applyAlignment="1">
      <alignment horizontal="center"/>
      <protection/>
    </xf>
    <xf numFmtId="0" fontId="9" fillId="0" borderId="7" xfId="21" applyFont="1" applyFill="1" applyBorder="1" applyAlignment="1">
      <alignment/>
      <protection/>
    </xf>
    <xf numFmtId="0" fontId="9" fillId="0" borderId="7" xfId="21" applyNumberFormat="1" applyFont="1" applyFill="1" applyBorder="1" applyAlignment="1">
      <alignment horizontal="right"/>
      <protection/>
    </xf>
    <xf numFmtId="0" fontId="9" fillId="0" borderId="8" xfId="21" applyNumberFormat="1" applyFont="1" applyFill="1" applyBorder="1" applyAlignment="1">
      <alignment horizontal="right"/>
      <protection/>
    </xf>
    <xf numFmtId="0" fontId="9" fillId="0" borderId="2" xfId="21" applyNumberFormat="1" applyFont="1" applyFill="1" applyBorder="1" applyAlignment="1">
      <alignment horizontal="left"/>
      <protection/>
    </xf>
    <xf numFmtId="2" fontId="6" fillId="0" borderId="0" xfId="21" applyNumberFormat="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/>
      <protection/>
    </xf>
    <xf numFmtId="206" fontId="6" fillId="0" borderId="51" xfId="21" applyNumberFormat="1" applyFont="1" applyFill="1" applyBorder="1" applyAlignment="1">
      <alignment/>
      <protection/>
    </xf>
    <xf numFmtId="205" fontId="6" fillId="0" borderId="0" xfId="21" applyNumberFormat="1" applyFont="1" applyFill="1" applyBorder="1" applyAlignment="1">
      <alignment/>
      <protection/>
    </xf>
    <xf numFmtId="205" fontId="6" fillId="0" borderId="9" xfId="21" applyNumberFormat="1" applyFont="1" applyFill="1" applyBorder="1" applyAlignment="1">
      <alignment/>
      <protection/>
    </xf>
    <xf numFmtId="206" fontId="6" fillId="0" borderId="76" xfId="21" applyNumberFormat="1" applyFont="1" applyFill="1" applyBorder="1" applyAlignment="1">
      <alignment/>
      <protection/>
    </xf>
    <xf numFmtId="206" fontId="6" fillId="0" borderId="60" xfId="21" applyNumberFormat="1" applyFont="1" applyFill="1" applyBorder="1" applyAlignment="1">
      <alignment/>
      <protection/>
    </xf>
    <xf numFmtId="0" fontId="9" fillId="0" borderId="2" xfId="21" applyFont="1" applyFill="1" applyBorder="1" applyAlignment="1">
      <alignment/>
      <protection/>
    </xf>
    <xf numFmtId="0" fontId="6" fillId="0" borderId="0" xfId="21" applyNumberFormat="1" applyFont="1" applyFill="1" applyBorder="1" applyAlignment="1">
      <alignment horizontal="right"/>
      <protection/>
    </xf>
    <xf numFmtId="0" fontId="6" fillId="0" borderId="9" xfId="21" applyNumberFormat="1" applyFont="1" applyFill="1" applyBorder="1" applyAlignment="1">
      <alignment horizontal="right"/>
      <protection/>
    </xf>
    <xf numFmtId="0" fontId="9" fillId="0" borderId="77" xfId="21" applyFont="1" applyFill="1" applyBorder="1" applyAlignment="1">
      <alignment/>
      <protection/>
    </xf>
    <xf numFmtId="0" fontId="6" fillId="0" borderId="78" xfId="21" applyFont="1" applyFill="1" applyBorder="1" applyAlignment="1">
      <alignment/>
      <protection/>
    </xf>
    <xf numFmtId="2" fontId="6" fillId="0" borderId="79" xfId="21" applyNumberFormat="1" applyFont="1" applyFill="1" applyBorder="1" applyAlignment="1">
      <alignment/>
      <protection/>
    </xf>
    <xf numFmtId="0" fontId="6" fillId="0" borderId="79" xfId="21" applyFont="1" applyFill="1" applyBorder="1" applyAlignment="1">
      <alignment/>
      <protection/>
    </xf>
    <xf numFmtId="206" fontId="6" fillId="0" borderId="28" xfId="21" applyNumberFormat="1" applyFont="1" applyFill="1" applyBorder="1" applyAlignment="1">
      <alignment/>
      <protection/>
    </xf>
    <xf numFmtId="205" fontId="6" fillId="0" borderId="79" xfId="21" applyNumberFormat="1" applyFont="1" applyFill="1" applyBorder="1" applyAlignment="1">
      <alignment/>
      <protection/>
    </xf>
    <xf numFmtId="205" fontId="6" fillId="0" borderId="80" xfId="21" applyNumberFormat="1" applyFont="1" applyFill="1" applyBorder="1" applyAlignment="1">
      <alignment/>
      <protection/>
    </xf>
    <xf numFmtId="0" fontId="6" fillId="0" borderId="2" xfId="21" applyFont="1" applyFill="1" applyBorder="1" applyAlignment="1">
      <alignment/>
      <protection/>
    </xf>
    <xf numFmtId="0" fontId="10" fillId="0" borderId="0" xfId="21" applyNumberFormat="1" applyFont="1" applyFill="1" applyBorder="1" applyAlignment="1">
      <alignment horizontal="right"/>
      <protection/>
    </xf>
    <xf numFmtId="0" fontId="11" fillId="0" borderId="9" xfId="21" applyNumberFormat="1" applyFont="1" applyFill="1" applyBorder="1" applyAlignment="1">
      <alignment horizontal="right"/>
      <protection/>
    </xf>
    <xf numFmtId="0" fontId="10" fillId="0" borderId="3" xfId="21" applyFont="1" applyFill="1" applyBorder="1" applyAlignment="1">
      <alignment/>
      <protection/>
    </xf>
    <xf numFmtId="0" fontId="6" fillId="0" borderId="10" xfId="21" applyFont="1" applyFill="1" applyBorder="1">
      <alignment horizontal="left"/>
      <protection/>
    </xf>
    <xf numFmtId="206" fontId="10" fillId="0" borderId="16" xfId="21" applyNumberFormat="1" applyFont="1" applyFill="1" applyBorder="1" applyAlignment="1">
      <alignment/>
      <protection/>
    </xf>
    <xf numFmtId="0" fontId="10" fillId="0" borderId="0" xfId="21" applyNumberFormat="1" applyFont="1" applyAlignment="1">
      <alignment horizontal="left"/>
      <protection/>
    </xf>
    <xf numFmtId="0" fontId="10" fillId="0" borderId="0" xfId="21" applyFont="1" applyAlignment="1">
      <alignment/>
      <protection/>
    </xf>
    <xf numFmtId="0" fontId="6" fillId="0" borderId="4" xfId="21" applyNumberFormat="1" applyFont="1" applyFill="1" applyBorder="1" applyAlignment="1" applyProtection="1">
      <alignment horizontal="right"/>
      <protection locked="0"/>
    </xf>
    <xf numFmtId="0" fontId="6" fillId="0" borderId="0" xfId="21" applyNumberFormat="1" applyFont="1" applyAlignment="1" applyProtection="1">
      <alignment horizontal="right"/>
      <protection locked="0"/>
    </xf>
    <xf numFmtId="0" fontId="6" fillId="0" borderId="5" xfId="21" applyFont="1" applyFill="1" applyBorder="1" applyAlignment="1" applyProtection="1">
      <alignment/>
      <protection locked="0"/>
    </xf>
    <xf numFmtId="0" fontId="6" fillId="0" borderId="0" xfId="21" applyFont="1" applyAlignment="1" applyProtection="1">
      <alignment/>
      <protection locked="0"/>
    </xf>
    <xf numFmtId="0" fontId="6" fillId="0" borderId="5" xfId="21" applyFont="1" applyFill="1" applyBorder="1" applyAlignment="1">
      <alignment/>
      <protection/>
    </xf>
    <xf numFmtId="0" fontId="6" fillId="0" borderId="6" xfId="21" applyFont="1" applyFill="1" applyBorder="1" applyAlignment="1" applyProtection="1">
      <alignment/>
      <protection locked="0"/>
    </xf>
    <xf numFmtId="0" fontId="6" fillId="0" borderId="6" xfId="21" applyFont="1" applyFill="1" applyBorder="1" applyAlignment="1">
      <alignment/>
      <protection/>
    </xf>
    <xf numFmtId="0" fontId="6" fillId="2" borderId="3" xfId="21" applyNumberFormat="1" applyFont="1" applyFill="1" applyBorder="1" applyAlignment="1" quotePrefix="1">
      <alignment horizontal="left"/>
      <protection/>
    </xf>
    <xf numFmtId="9" fontId="6" fillId="2" borderId="7" xfId="21" applyNumberFormat="1" applyFont="1" applyFill="1" applyBorder="1" applyAlignment="1">
      <alignment/>
      <protection/>
    </xf>
    <xf numFmtId="9" fontId="6" fillId="2" borderId="10" xfId="21" applyNumberFormat="1" applyFont="1" applyFill="1" applyBorder="1" applyAlignment="1">
      <alignment/>
      <protection/>
    </xf>
    <xf numFmtId="9" fontId="6" fillId="2" borderId="8" xfId="21" applyNumberFormat="1" applyFont="1" applyFill="1" applyBorder="1" applyAlignment="1">
      <alignment/>
      <protection/>
    </xf>
    <xf numFmtId="9" fontId="6" fillId="2" borderId="11" xfId="21" applyNumberFormat="1" applyFont="1" applyFill="1" applyBorder="1" applyAlignment="1">
      <alignment/>
      <protection/>
    </xf>
    <xf numFmtId="0" fontId="12" fillId="0" borderId="0" xfId="22" applyFont="1">
      <alignment horizontal="left"/>
      <protection/>
    </xf>
    <xf numFmtId="0" fontId="6" fillId="0" borderId="0" xfId="22" applyFont="1" applyAlignment="1">
      <alignment/>
      <protection/>
    </xf>
    <xf numFmtId="0" fontId="6" fillId="0" borderId="0" xfId="22" applyFont="1">
      <alignment horizontal="left"/>
      <protection/>
    </xf>
    <xf numFmtId="0" fontId="6" fillId="2" borderId="1" xfId="22" applyNumberFormat="1" applyFont="1" applyFill="1" applyBorder="1" applyAlignment="1">
      <alignment horizontal="left"/>
      <protection/>
    </xf>
    <xf numFmtId="0" fontId="6" fillId="2" borderId="7" xfId="22" applyFont="1" applyFill="1" applyBorder="1" applyAlignment="1">
      <alignment/>
      <protection/>
    </xf>
    <xf numFmtId="0" fontId="6" fillId="2" borderId="8" xfId="22" applyFont="1" applyFill="1" applyBorder="1" applyAlignment="1">
      <alignment/>
      <protection/>
    </xf>
    <xf numFmtId="0" fontId="6" fillId="2" borderId="3" xfId="22" applyNumberFormat="1" applyFont="1" applyFill="1" applyBorder="1" applyAlignment="1">
      <alignment horizontal="left"/>
      <protection/>
    </xf>
    <xf numFmtId="0" fontId="6" fillId="2" borderId="10" xfId="22" applyFont="1" applyFill="1" applyBorder="1" applyAlignment="1">
      <alignment/>
      <protection/>
    </xf>
    <xf numFmtId="0" fontId="6" fillId="2" borderId="11" xfId="22" applyFont="1" applyFill="1" applyBorder="1" applyAlignment="1">
      <alignment/>
      <protection/>
    </xf>
    <xf numFmtId="49" fontId="6" fillId="2" borderId="1" xfId="22" applyNumberFormat="1" applyFont="1" applyFill="1" applyBorder="1" applyAlignment="1">
      <alignment/>
      <protection/>
    </xf>
    <xf numFmtId="49" fontId="6" fillId="2" borderId="7" xfId="22" applyNumberFormat="1" applyFont="1" applyFill="1" applyBorder="1" applyAlignment="1">
      <alignment horizontal="left"/>
      <protection/>
    </xf>
    <xf numFmtId="49" fontId="6" fillId="2" borderId="7" xfId="22" applyNumberFormat="1" applyFont="1" applyFill="1" applyBorder="1" applyAlignment="1">
      <alignment/>
      <protection/>
    </xf>
    <xf numFmtId="49" fontId="6" fillId="2" borderId="8" xfId="22" applyNumberFormat="1" applyFont="1" applyFill="1" applyBorder="1" applyAlignment="1">
      <alignment/>
      <protection/>
    </xf>
    <xf numFmtId="49" fontId="6" fillId="2" borderId="2" xfId="22" applyNumberFormat="1" applyFont="1" applyFill="1" applyBorder="1" applyAlignment="1">
      <alignment horizontal="left"/>
      <protection/>
    </xf>
    <xf numFmtId="49" fontId="6" fillId="2" borderId="0" xfId="22" applyNumberFormat="1" applyFont="1" applyFill="1" applyBorder="1" applyAlignment="1">
      <alignment horizontal="left"/>
      <protection/>
    </xf>
    <xf numFmtId="49" fontId="6" fillId="2" borderId="9" xfId="22" applyNumberFormat="1" applyFont="1" applyFill="1" applyBorder="1" applyAlignment="1">
      <alignment horizontal="left"/>
      <protection/>
    </xf>
    <xf numFmtId="0" fontId="6" fillId="0" borderId="1" xfId="22" applyNumberFormat="1" applyFont="1" applyFill="1" applyBorder="1" applyAlignment="1">
      <alignment horizontal="left"/>
      <protection/>
    </xf>
    <xf numFmtId="0" fontId="6" fillId="0" borderId="7" xfId="22" applyFont="1" applyFill="1" applyBorder="1" applyAlignment="1">
      <alignment/>
      <protection/>
    </xf>
    <xf numFmtId="0" fontId="6" fillId="0" borderId="8" xfId="22" applyNumberFormat="1" applyFont="1" applyFill="1" applyBorder="1" applyAlignment="1">
      <alignment horizontal="left"/>
      <protection/>
    </xf>
    <xf numFmtId="49" fontId="6" fillId="2" borderId="0" xfId="22" applyNumberFormat="1" applyFont="1" applyFill="1" applyBorder="1" applyAlignment="1">
      <alignment/>
      <protection/>
    </xf>
    <xf numFmtId="0" fontId="6" fillId="0" borderId="2" xfId="22" applyNumberFormat="1" applyFont="1" applyFill="1" applyBorder="1" applyAlignment="1">
      <alignment horizontal="left"/>
      <protection/>
    </xf>
    <xf numFmtId="0" fontId="6" fillId="0" borderId="0" xfId="22" applyFont="1" applyFill="1" applyBorder="1" applyAlignment="1">
      <alignment/>
      <protection/>
    </xf>
    <xf numFmtId="0" fontId="6" fillId="0" borderId="9" xfId="22" applyNumberFormat="1" applyFont="1" applyFill="1" applyBorder="1" applyAlignment="1">
      <alignment horizontal="left"/>
      <protection/>
    </xf>
    <xf numFmtId="0" fontId="6" fillId="0" borderId="2" xfId="22" applyFont="1" applyFill="1" applyBorder="1" applyAlignment="1">
      <alignment/>
      <protection/>
    </xf>
    <xf numFmtId="0" fontId="6" fillId="0" borderId="9" xfId="22" applyFont="1" applyFill="1" applyBorder="1" applyAlignment="1">
      <alignment/>
      <protection/>
    </xf>
    <xf numFmtId="0" fontId="6" fillId="0" borderId="24" xfId="22" applyFont="1" applyFill="1" applyBorder="1" applyAlignment="1">
      <alignment/>
      <protection/>
    </xf>
    <xf numFmtId="49" fontId="6" fillId="2" borderId="3" xfId="22" applyNumberFormat="1" applyFont="1" applyFill="1" applyBorder="1" applyAlignment="1">
      <alignment/>
      <protection/>
    </xf>
    <xf numFmtId="49" fontId="6" fillId="2" borderId="10" xfId="22" applyNumberFormat="1" applyFont="1" applyFill="1" applyBorder="1" applyAlignment="1">
      <alignment/>
      <protection/>
    </xf>
    <xf numFmtId="49" fontId="6" fillId="2" borderId="10" xfId="22" applyNumberFormat="1" applyFont="1" applyFill="1" applyBorder="1" applyAlignment="1">
      <alignment horizontal="left"/>
      <protection/>
    </xf>
    <xf numFmtId="49" fontId="6" fillId="2" borderId="11" xfId="22" applyNumberFormat="1" applyFont="1" applyFill="1" applyBorder="1" applyAlignment="1">
      <alignment/>
      <protection/>
    </xf>
    <xf numFmtId="0" fontId="6" fillId="0" borderId="1" xfId="22" applyFont="1" applyFill="1" applyBorder="1" applyAlignment="1">
      <alignment/>
      <protection/>
    </xf>
    <xf numFmtId="0" fontId="6" fillId="0" borderId="8" xfId="22" applyFont="1" applyFill="1" applyBorder="1" applyAlignment="1">
      <alignment/>
      <protection/>
    </xf>
    <xf numFmtId="0" fontId="6" fillId="0" borderId="3" xfId="22" applyNumberFormat="1" applyFont="1" applyFill="1" applyBorder="1" applyAlignment="1">
      <alignment horizontal="left"/>
      <protection/>
    </xf>
    <xf numFmtId="0" fontId="6" fillId="0" borderId="16" xfId="22" applyFont="1" applyFill="1" applyBorder="1" applyAlignment="1">
      <alignment/>
      <protection/>
    </xf>
    <xf numFmtId="0" fontId="6" fillId="0" borderId="11" xfId="22" applyFont="1" applyFill="1" applyBorder="1" applyAlignment="1">
      <alignment/>
      <protection/>
    </xf>
    <xf numFmtId="0" fontId="6" fillId="0" borderId="2" xfId="22" applyFont="1" applyFill="1" applyBorder="1" applyAlignment="1" quotePrefix="1">
      <alignment/>
      <protection/>
    </xf>
    <xf numFmtId="0" fontId="6" fillId="0" borderId="0" xfId="22" applyNumberFormat="1" applyFont="1" applyAlignment="1">
      <alignment horizontal="left"/>
      <protection/>
    </xf>
    <xf numFmtId="0" fontId="6" fillId="0" borderId="3" xfId="22" applyFont="1" applyFill="1" applyBorder="1" applyAlignment="1">
      <alignment/>
      <protection/>
    </xf>
    <xf numFmtId="0" fontId="6" fillId="0" borderId="10" xfId="22" applyFont="1" applyFill="1" applyBorder="1" applyAlignment="1">
      <alignment/>
      <protection/>
    </xf>
    <xf numFmtId="0" fontId="6" fillId="0" borderId="0" xfId="22" applyFont="1" applyFill="1" applyBorder="1" applyAlignment="1">
      <alignment horizontal="right"/>
      <protection/>
    </xf>
    <xf numFmtId="0" fontId="6" fillId="0" borderId="0" xfId="17" applyFont="1">
      <alignment/>
      <protection/>
    </xf>
    <xf numFmtId="1" fontId="9" fillId="0" borderId="81" xfId="17" applyNumberFormat="1" applyFont="1" applyFill="1" applyBorder="1" applyAlignment="1">
      <alignment horizontal="left"/>
      <protection/>
    </xf>
    <xf numFmtId="1" fontId="9" fillId="0" borderId="82" xfId="17" applyNumberFormat="1" applyFont="1" applyFill="1" applyBorder="1" applyAlignment="1">
      <alignment horizontal="right"/>
      <protection/>
    </xf>
    <xf numFmtId="1" fontId="9" fillId="0" borderId="83" xfId="17" applyNumberFormat="1" applyFont="1" applyFill="1" applyBorder="1" applyAlignment="1">
      <alignment horizontal="right"/>
      <protection/>
    </xf>
    <xf numFmtId="1" fontId="9" fillId="0" borderId="84" xfId="17" applyNumberFormat="1" applyFont="1" applyFill="1" applyBorder="1" applyAlignment="1">
      <alignment horizontal="left"/>
      <protection/>
    </xf>
    <xf numFmtId="0" fontId="6" fillId="0" borderId="0" xfId="17" applyFont="1" applyFill="1" applyBorder="1">
      <alignment/>
      <protection/>
    </xf>
    <xf numFmtId="202" fontId="6" fillId="0" borderId="0" xfId="17" applyNumberFormat="1" applyFont="1" applyFill="1" applyBorder="1" applyAlignment="1">
      <alignment/>
      <protection/>
    </xf>
    <xf numFmtId="1" fontId="6" fillId="0" borderId="85" xfId="17" applyNumberFormat="1" applyFont="1" applyFill="1" applyBorder="1" applyAlignment="1">
      <alignment/>
      <protection/>
    </xf>
    <xf numFmtId="1" fontId="9" fillId="0" borderId="84" xfId="17" applyNumberFormat="1" applyFont="1" applyFill="1" applyBorder="1" applyAlignment="1">
      <alignment/>
      <protection/>
    </xf>
    <xf numFmtId="1" fontId="6" fillId="0" borderId="0" xfId="17" applyNumberFormat="1" applyFont="1" applyFill="1" applyBorder="1" applyAlignment="1">
      <alignment/>
      <protection/>
    </xf>
    <xf numFmtId="37" fontId="6" fillId="0" borderId="0" xfId="17" applyNumberFormat="1" applyFont="1" applyFill="1" applyBorder="1" applyAlignment="1">
      <alignment/>
      <protection/>
    </xf>
    <xf numFmtId="37" fontId="6" fillId="0" borderId="85" xfId="17" applyNumberFormat="1" applyFont="1" applyFill="1" applyBorder="1" applyAlignment="1">
      <alignment/>
      <protection/>
    </xf>
    <xf numFmtId="1" fontId="9" fillId="0" borderId="86" xfId="17" applyNumberFormat="1" applyFont="1" applyFill="1" applyBorder="1" applyAlignment="1">
      <alignment horizontal="left"/>
      <protection/>
    </xf>
    <xf numFmtId="37" fontId="6" fillId="0" borderId="33" xfId="17" applyNumberFormat="1" applyFont="1" applyFill="1" applyBorder="1" applyAlignment="1">
      <alignment/>
      <protection/>
    </xf>
    <xf numFmtId="37" fontId="6" fillId="0" borderId="34" xfId="17" applyNumberFormat="1" applyFont="1" applyFill="1" applyBorder="1" applyAlignment="1">
      <alignment/>
      <protection/>
    </xf>
    <xf numFmtId="37" fontId="6" fillId="0" borderId="35" xfId="17" applyNumberFormat="1" applyFont="1" applyFill="1" applyBorder="1" applyAlignment="1">
      <alignment/>
      <protection/>
    </xf>
    <xf numFmtId="37" fontId="6" fillId="0" borderId="28" xfId="17" applyNumberFormat="1" applyFont="1" applyFill="1" applyBorder="1" applyAlignment="1">
      <alignment/>
      <protection/>
    </xf>
    <xf numFmtId="1" fontId="9" fillId="0" borderId="87" xfId="17" applyNumberFormat="1" applyFont="1" applyFill="1" applyBorder="1" applyAlignment="1">
      <alignment horizontal="left"/>
      <protection/>
    </xf>
    <xf numFmtId="1" fontId="9" fillId="0" borderId="88" xfId="17" applyNumberFormat="1" applyFont="1" applyFill="1" applyBorder="1" applyAlignment="1">
      <alignment horizontal="left"/>
      <protection/>
    </xf>
    <xf numFmtId="9" fontId="6" fillId="0" borderId="10" xfId="17" applyNumberFormat="1" applyFont="1" applyFill="1" applyBorder="1" applyAlignment="1">
      <alignment/>
      <protection/>
    </xf>
    <xf numFmtId="9" fontId="6" fillId="0" borderId="89" xfId="17" applyNumberFormat="1" applyFont="1" applyFill="1" applyBorder="1" applyAlignment="1">
      <alignment/>
      <protection/>
    </xf>
    <xf numFmtId="1" fontId="9" fillId="0" borderId="0" xfId="17" applyNumberFormat="1" applyFont="1" applyAlignment="1">
      <alignment/>
      <protection/>
    </xf>
    <xf numFmtId="1" fontId="6" fillId="0" borderId="0" xfId="17" applyNumberFormat="1" applyFont="1" applyAlignment="1">
      <alignment/>
      <protection/>
    </xf>
    <xf numFmtId="1" fontId="9" fillId="0" borderId="1" xfId="17" applyNumberFormat="1" applyFont="1" applyFill="1" applyBorder="1" applyAlignment="1">
      <alignment horizontal="right"/>
      <protection/>
    </xf>
    <xf numFmtId="1" fontId="9" fillId="0" borderId="3" xfId="17" applyNumberFormat="1" applyFont="1" applyFill="1" applyBorder="1" applyAlignment="1">
      <alignment horizontal="right"/>
      <protection/>
    </xf>
    <xf numFmtId="0" fontId="10" fillId="2" borderId="90" xfId="18" applyFont="1" applyFill="1" applyBorder="1" applyAlignment="1">
      <alignment horizontal="center"/>
      <protection/>
    </xf>
    <xf numFmtId="0" fontId="10" fillId="2" borderId="91" xfId="18" applyFont="1" applyFill="1" applyBorder="1">
      <alignment horizontal="left"/>
      <protection/>
    </xf>
    <xf numFmtId="0" fontId="6" fillId="2" borderId="91" xfId="18" applyFont="1" applyFill="1" applyBorder="1">
      <alignment horizontal="left"/>
      <protection/>
    </xf>
    <xf numFmtId="0" fontId="6" fillId="2" borderId="92" xfId="18" applyFont="1" applyFill="1" applyBorder="1">
      <alignment horizontal="left"/>
      <protection/>
    </xf>
    <xf numFmtId="0" fontId="6" fillId="2" borderId="2" xfId="18" applyFont="1" applyFill="1" applyBorder="1" applyAlignment="1">
      <alignment horizontal="center"/>
      <protection/>
    </xf>
    <xf numFmtId="0" fontId="7" fillId="2" borderId="2" xfId="18" applyFont="1" applyFill="1" applyBorder="1">
      <alignment horizontal="left"/>
      <protection/>
    </xf>
    <xf numFmtId="0" fontId="13" fillId="2" borderId="2" xfId="18" applyFont="1" applyFill="1" applyBorder="1" applyAlignment="1">
      <alignment horizontal="right" vertical="center"/>
      <protection/>
    </xf>
    <xf numFmtId="49" fontId="10" fillId="2" borderId="0" xfId="18" applyNumberFormat="1" applyFont="1" applyFill="1" applyBorder="1">
      <alignment horizontal="left"/>
      <protection/>
    </xf>
    <xf numFmtId="0" fontId="6" fillId="2" borderId="90" xfId="18" applyFont="1" applyFill="1" applyBorder="1">
      <alignment horizontal="left"/>
      <protection/>
    </xf>
    <xf numFmtId="49" fontId="6" fillId="2" borderId="91" xfId="18" applyNumberFormat="1" applyFont="1" applyFill="1" applyBorder="1">
      <alignment horizontal="left"/>
      <protection/>
    </xf>
    <xf numFmtId="49" fontId="6" fillId="2" borderId="92" xfId="18" applyNumberFormat="1" applyFont="1" applyFill="1" applyBorder="1">
      <alignment horizontal="left"/>
      <protection/>
    </xf>
    <xf numFmtId="0" fontId="10" fillId="2" borderId="2" xfId="18" applyFont="1" applyFill="1" applyBorder="1" applyAlignment="1">
      <alignment horizontal="left"/>
      <protection/>
    </xf>
    <xf numFmtId="49" fontId="6" fillId="2" borderId="90" xfId="18" applyNumberFormat="1" applyFont="1" applyFill="1" applyBorder="1">
      <alignment horizontal="left"/>
      <protection/>
    </xf>
    <xf numFmtId="208" fontId="6" fillId="0" borderId="0" xfId="17" applyNumberFormat="1" applyFont="1" applyFill="1" applyBorder="1" applyAlignment="1">
      <alignment/>
      <protection/>
    </xf>
    <xf numFmtId="208" fontId="6" fillId="0" borderId="85" xfId="17" applyNumberFormat="1" applyFont="1" applyFill="1" applyBorder="1" applyAlignment="1">
      <alignment/>
      <protection/>
    </xf>
    <xf numFmtId="208" fontId="6" fillId="0" borderId="16" xfId="17" applyNumberFormat="1" applyFont="1" applyFill="1" applyBorder="1" applyAlignment="1">
      <alignment/>
      <protection/>
    </xf>
    <xf numFmtId="208" fontId="6" fillId="0" borderId="93" xfId="17" applyNumberFormat="1" applyFont="1" applyFill="1" applyBorder="1" applyAlignment="1">
      <alignment/>
      <protection/>
    </xf>
    <xf numFmtId="208" fontId="6" fillId="0" borderId="94" xfId="17" applyNumberFormat="1" applyFont="1" applyFill="1" applyBorder="1" applyAlignment="1">
      <alignment/>
      <protection/>
    </xf>
    <xf numFmtId="208" fontId="6" fillId="0" borderId="8" xfId="17" applyNumberFormat="1" applyFont="1" applyFill="1" applyBorder="1" applyAlignment="1">
      <alignment/>
      <protection/>
    </xf>
    <xf numFmtId="208" fontId="6" fillId="0" borderId="11" xfId="17" applyNumberFormat="1" applyFont="1" applyFill="1" applyBorder="1" applyAlignment="1">
      <alignment/>
      <protection/>
    </xf>
    <xf numFmtId="49" fontId="10" fillId="2" borderId="2" xfId="18" applyNumberFormat="1" applyFont="1" applyFill="1" applyBorder="1">
      <alignment horizontal="left"/>
      <protection/>
    </xf>
    <xf numFmtId="0" fontId="11" fillId="0" borderId="95" xfId="20" applyFont="1" applyFill="1" applyBorder="1" applyAlignment="1">
      <alignment horizontal="center"/>
      <protection/>
    </xf>
    <xf numFmtId="0" fontId="11" fillId="0" borderId="47" xfId="20" applyNumberFormat="1" applyFont="1" applyFill="1" applyBorder="1" applyAlignment="1">
      <alignment horizontal="center"/>
      <protection/>
    </xf>
    <xf numFmtId="0" fontId="6" fillId="3" borderId="1" xfId="20" applyNumberFormat="1" applyFont="1" applyFill="1" applyBorder="1" applyAlignment="1">
      <alignment horizontal="left"/>
      <protection/>
    </xf>
    <xf numFmtId="0" fontId="6" fillId="3" borderId="7" xfId="20" applyFont="1" applyFill="1" applyBorder="1" applyAlignment="1">
      <alignment/>
      <protection/>
    </xf>
    <xf numFmtId="0" fontId="6" fillId="3" borderId="3" xfId="20" applyNumberFormat="1" applyFont="1" applyFill="1" applyBorder="1" applyAlignment="1">
      <alignment horizontal="left"/>
      <protection/>
    </xf>
    <xf numFmtId="0" fontId="6" fillId="3" borderId="10" xfId="20" applyFont="1" applyFill="1" applyBorder="1" applyAlignment="1">
      <alignment/>
      <protection/>
    </xf>
    <xf numFmtId="0" fontId="6" fillId="3" borderId="96" xfId="20" applyFont="1" applyFill="1" applyBorder="1" applyAlignment="1">
      <alignment/>
      <protection/>
    </xf>
    <xf numFmtId="0" fontId="6" fillId="3" borderId="97" xfId="20" applyFont="1" applyFill="1" applyBorder="1" applyAlignment="1">
      <alignment/>
      <protection/>
    </xf>
  </cellXfs>
  <cellStyles count="12">
    <cellStyle name="Normal" xfId="0"/>
    <cellStyle name="Comma [0]" xfId="15"/>
    <cellStyle name="Currency [0]" xfId="16"/>
    <cellStyle name="Normal_Solver Example" xfId="17"/>
    <cellStyle name="Normal_SOLVER1" xfId="18"/>
    <cellStyle name="Normal_SOLVER2" xfId="19"/>
    <cellStyle name="Normal_SOLVER4" xfId="20"/>
    <cellStyle name="Normal_SOLVER5" xfId="21"/>
    <cellStyle name="Normal_SOLVER6" xfId="22"/>
    <cellStyle name="Currency" xfId="23"/>
    <cellStyle name="Percent" xfId="24"/>
    <cellStyle name="Comm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85725</xdr:rowOff>
    </xdr:from>
    <xdr:to>
      <xdr:col>0</xdr:col>
      <xdr:colOff>485775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123825" y="771525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</xdr:row>
      <xdr:rowOff>85725</xdr:rowOff>
    </xdr:from>
    <xdr:to>
      <xdr:col>0</xdr:col>
      <xdr:colOff>123825</xdr:colOff>
      <xdr:row>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23825" y="7715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9</xdr:row>
      <xdr:rowOff>28575</xdr:rowOff>
    </xdr:from>
    <xdr:to>
      <xdr:col>0</xdr:col>
      <xdr:colOff>123825</xdr:colOff>
      <xdr:row>11</xdr:row>
      <xdr:rowOff>66675</xdr:rowOff>
    </xdr:to>
    <xdr:sp>
      <xdr:nvSpPr>
        <xdr:cNvPr id="3" name="Line 3"/>
        <xdr:cNvSpPr>
          <a:spLocks/>
        </xdr:cNvSpPr>
      </xdr:nvSpPr>
      <xdr:spPr>
        <a:xfrm>
          <a:off x="123825" y="128587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11</xdr:row>
      <xdr:rowOff>66675</xdr:rowOff>
    </xdr:from>
    <xdr:to>
      <xdr:col>1</xdr:col>
      <xdr:colOff>476250</xdr:colOff>
      <xdr:row>11</xdr:row>
      <xdr:rowOff>66675</xdr:rowOff>
    </xdr:to>
    <xdr:sp>
      <xdr:nvSpPr>
        <xdr:cNvPr id="4" name="Line 4"/>
        <xdr:cNvSpPr>
          <a:spLocks/>
        </xdr:cNvSpPr>
      </xdr:nvSpPr>
      <xdr:spPr>
        <a:xfrm>
          <a:off x="123825" y="16097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66675</xdr:rowOff>
    </xdr:from>
    <xdr:to>
      <xdr:col>3</xdr:col>
      <xdr:colOff>152400</xdr:colOff>
      <xdr:row>11</xdr:row>
      <xdr:rowOff>66675</xdr:rowOff>
    </xdr:to>
    <xdr:sp>
      <xdr:nvSpPr>
        <xdr:cNvPr id="5" name="Line 5"/>
        <xdr:cNvSpPr>
          <a:spLocks/>
        </xdr:cNvSpPr>
      </xdr:nvSpPr>
      <xdr:spPr>
        <a:xfrm>
          <a:off x="1504950" y="16097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</xdr:row>
      <xdr:rowOff>28575</xdr:rowOff>
    </xdr:from>
    <xdr:to>
      <xdr:col>3</xdr:col>
      <xdr:colOff>152400</xdr:colOff>
      <xdr:row>11</xdr:row>
      <xdr:rowOff>66675</xdr:rowOff>
    </xdr:to>
    <xdr:sp>
      <xdr:nvSpPr>
        <xdr:cNvPr id="6" name="Line 6"/>
        <xdr:cNvSpPr>
          <a:spLocks/>
        </xdr:cNvSpPr>
      </xdr:nvSpPr>
      <xdr:spPr>
        <a:xfrm flipV="1">
          <a:off x="1781175" y="128587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</xdr:row>
      <xdr:rowOff>85725</xdr:rowOff>
    </xdr:from>
    <xdr:to>
      <xdr:col>3</xdr:col>
      <xdr:colOff>152400</xdr:colOff>
      <xdr:row>7</xdr:row>
      <xdr:rowOff>133350</xdr:rowOff>
    </xdr:to>
    <xdr:sp>
      <xdr:nvSpPr>
        <xdr:cNvPr id="7" name="Line 7"/>
        <xdr:cNvSpPr>
          <a:spLocks/>
        </xdr:cNvSpPr>
      </xdr:nvSpPr>
      <xdr:spPr>
        <a:xfrm flipV="1">
          <a:off x="1781175" y="771525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</xdr:row>
      <xdr:rowOff>85725</xdr:rowOff>
    </xdr:from>
    <xdr:to>
      <xdr:col>3</xdr:col>
      <xdr:colOff>152400</xdr:colOff>
      <xdr:row>5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762000" y="7715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9</xdr:row>
      <xdr:rowOff>38100</xdr:rowOff>
    </xdr:from>
    <xdr:to>
      <xdr:col>1</xdr:col>
      <xdr:colOff>152400</xdr:colOff>
      <xdr:row>11</xdr:row>
      <xdr:rowOff>66675</xdr:rowOff>
    </xdr:to>
    <xdr:sp>
      <xdr:nvSpPr>
        <xdr:cNvPr id="9" name="Line 10"/>
        <xdr:cNvSpPr>
          <a:spLocks/>
        </xdr:cNvSpPr>
      </xdr:nvSpPr>
      <xdr:spPr>
        <a:xfrm>
          <a:off x="657225" y="1295400"/>
          <a:ext cx="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19050</xdr:rowOff>
    </xdr:from>
    <xdr:to>
      <xdr:col>1</xdr:col>
      <xdr:colOff>152400</xdr:colOff>
      <xdr:row>7</xdr:row>
      <xdr:rowOff>123825</xdr:rowOff>
    </xdr:to>
    <xdr:sp>
      <xdr:nvSpPr>
        <xdr:cNvPr id="10" name="Line 12"/>
        <xdr:cNvSpPr>
          <a:spLocks/>
        </xdr:cNvSpPr>
      </xdr:nvSpPr>
      <xdr:spPr>
        <a:xfrm flipV="1">
          <a:off x="657225" y="8477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9525</xdr:rowOff>
    </xdr:from>
    <xdr:to>
      <xdr:col>1</xdr:col>
      <xdr:colOff>152400</xdr:colOff>
      <xdr:row>6</xdr:row>
      <xdr:rowOff>28575</xdr:rowOff>
    </xdr:to>
    <xdr:sp>
      <xdr:nvSpPr>
        <xdr:cNvPr id="11" name="Line 13"/>
        <xdr:cNvSpPr>
          <a:spLocks/>
        </xdr:cNvSpPr>
      </xdr:nvSpPr>
      <xdr:spPr>
        <a:xfrm flipH="1" flipV="1">
          <a:off x="581025" y="695325"/>
          <a:ext cx="76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0.421875" style="309" customWidth="1"/>
    <col min="2" max="2" width="10.140625" style="309" customWidth="1"/>
    <col min="3" max="5" width="8.7109375" style="309" customWidth="1"/>
    <col min="6" max="6" width="10.57421875" style="309" customWidth="1"/>
    <col min="7" max="7" width="5.00390625" style="309" customWidth="1"/>
    <col min="8" max="8" width="4.57421875" style="309" customWidth="1"/>
    <col min="9" max="9" width="7.7109375" style="309" customWidth="1"/>
    <col min="10" max="10" width="7.8515625" style="309" customWidth="1"/>
    <col min="11" max="11" width="9.7109375" style="309" customWidth="1"/>
    <col min="12" max="16384" width="9.140625" style="309" customWidth="1"/>
  </cols>
  <sheetData>
    <row r="1" ht="14.25" customHeight="1" thickBot="1">
      <c r="A1" s="81" t="s">
        <v>411</v>
      </c>
    </row>
    <row r="2" spans="1:11" ht="13.5" customHeight="1" thickBot="1" thickTop="1">
      <c r="A2" s="310" t="s">
        <v>0</v>
      </c>
      <c r="B2" s="311" t="s">
        <v>1</v>
      </c>
      <c r="C2" s="311" t="s">
        <v>2</v>
      </c>
      <c r="D2" s="311" t="s">
        <v>3</v>
      </c>
      <c r="E2" s="311" t="s">
        <v>4</v>
      </c>
      <c r="F2" s="312" t="s">
        <v>5</v>
      </c>
      <c r="H2" s="13"/>
      <c r="I2" s="13"/>
      <c r="J2" s="13"/>
      <c r="K2" s="13"/>
    </row>
    <row r="3" spans="1:11" ht="11.25" customHeight="1" thickTop="1">
      <c r="A3" s="313" t="s">
        <v>6</v>
      </c>
      <c r="B3" s="314">
        <v>0.9</v>
      </c>
      <c r="C3" s="315">
        <v>1.1</v>
      </c>
      <c r="D3" s="315">
        <v>0.8</v>
      </c>
      <c r="E3" s="315">
        <v>1.2</v>
      </c>
      <c r="F3" s="316"/>
      <c r="H3" s="13"/>
      <c r="I3" s="13"/>
      <c r="J3" s="13"/>
      <c r="K3" s="13"/>
    </row>
    <row r="4" spans="1:11" ht="7.5" customHeight="1">
      <c r="A4" s="317"/>
      <c r="B4" s="314"/>
      <c r="C4" s="318"/>
      <c r="D4" s="318"/>
      <c r="E4" s="318"/>
      <c r="F4" s="316"/>
      <c r="H4" s="13"/>
      <c r="I4" s="13"/>
      <c r="J4" s="13"/>
      <c r="K4" s="13"/>
    </row>
    <row r="5" spans="1:11" ht="10.5" customHeight="1" thickBot="1">
      <c r="A5" s="313" t="s">
        <v>7</v>
      </c>
      <c r="B5" s="319">
        <f>35*B3*(B11+3000)^0.5</f>
        <v>3591.5525890622844</v>
      </c>
      <c r="C5" s="319">
        <f>35*C3*(C11+3000)^0.5</f>
        <v>4389.675386631681</v>
      </c>
      <c r="D5" s="319">
        <f>35*D3*(D11+3000)^0.5</f>
        <v>3192.491190277586</v>
      </c>
      <c r="E5" s="319">
        <f>35*E3*(E11+3000)^0.5</f>
        <v>4788.7367854163795</v>
      </c>
      <c r="F5" s="320">
        <f>SUM(B5:E5)</f>
        <v>15962.455951387932</v>
      </c>
      <c r="H5" s="13"/>
      <c r="I5" s="13"/>
      <c r="J5" s="13"/>
      <c r="K5" s="13"/>
    </row>
    <row r="6" spans="1:11" ht="10.5" customHeight="1" thickTop="1">
      <c r="A6" s="313" t="s">
        <v>8</v>
      </c>
      <c r="B6" s="347">
        <f>B5*$B$18</f>
        <v>143662.10356249136</v>
      </c>
      <c r="C6" s="347">
        <f>C5*$B$18</f>
        <v>175587.01546526724</v>
      </c>
      <c r="D6" s="347">
        <f>D5*$B$18</f>
        <v>127699.64761110344</v>
      </c>
      <c r="E6" s="347">
        <f>E5*$B$18</f>
        <v>191549.47141665517</v>
      </c>
      <c r="F6" s="348">
        <f>SUM(B6:E6)</f>
        <v>638498.2380555172</v>
      </c>
      <c r="H6" s="24" t="s">
        <v>9</v>
      </c>
      <c r="I6" s="25"/>
      <c r="J6" s="25"/>
      <c r="K6" s="26"/>
    </row>
    <row r="7" spans="1:11" ht="10.5" customHeight="1" thickBot="1">
      <c r="A7" s="313" t="s">
        <v>10</v>
      </c>
      <c r="B7" s="319">
        <f>B5*$B$19</f>
        <v>89788.8147265571</v>
      </c>
      <c r="C7" s="319">
        <f>C5*$B$19</f>
        <v>109741.88466579204</v>
      </c>
      <c r="D7" s="319">
        <f>D5*$B$19</f>
        <v>79812.27975693965</v>
      </c>
      <c r="E7" s="319">
        <f>E5*$B$19</f>
        <v>119718.41963540949</v>
      </c>
      <c r="F7" s="320">
        <f>SUM(B7:E7)</f>
        <v>399061.3987846983</v>
      </c>
      <c r="H7" s="31"/>
      <c r="I7" s="32"/>
      <c r="J7" s="32"/>
      <c r="K7" s="33"/>
    </row>
    <row r="8" spans="1:11" ht="10.5" customHeight="1" thickBot="1" thickTop="1">
      <c r="A8" s="313" t="s">
        <v>11</v>
      </c>
      <c r="B8" s="319">
        <f>B6-B7</f>
        <v>53873.28883593426</v>
      </c>
      <c r="C8" s="319">
        <f>C6-C7</f>
        <v>65845.1307994752</v>
      </c>
      <c r="D8" s="319">
        <f>D6-D7</f>
        <v>47887.36785416379</v>
      </c>
      <c r="E8" s="319">
        <f>E6-E7</f>
        <v>71831.05178124568</v>
      </c>
      <c r="F8" s="320">
        <f>SUM(B8:E8)</f>
        <v>239436.83927081892</v>
      </c>
      <c r="H8" s="31"/>
      <c r="I8" s="39"/>
      <c r="J8" s="40" t="s">
        <v>12</v>
      </c>
      <c r="K8" s="33"/>
    </row>
    <row r="9" spans="1:11" ht="7.5" customHeight="1" thickBot="1" thickTop="1">
      <c r="A9" s="317"/>
      <c r="B9" s="318"/>
      <c r="C9" s="318"/>
      <c r="D9" s="318"/>
      <c r="E9" s="318"/>
      <c r="F9" s="316"/>
      <c r="H9" s="31"/>
      <c r="I9" s="40"/>
      <c r="J9" s="40"/>
      <c r="K9" s="33"/>
    </row>
    <row r="10" spans="1:11" ht="10.5" customHeight="1" thickBot="1" thickTop="1">
      <c r="A10" s="313" t="s">
        <v>13</v>
      </c>
      <c r="B10" s="319">
        <v>8000</v>
      </c>
      <c r="C10" s="319">
        <v>8000</v>
      </c>
      <c r="D10" s="319">
        <v>9000</v>
      </c>
      <c r="E10" s="319">
        <v>9000</v>
      </c>
      <c r="F10" s="320">
        <f>SUM(B10:E10)</f>
        <v>34000</v>
      </c>
      <c r="H10" s="31"/>
      <c r="I10" s="49"/>
      <c r="J10" s="40" t="s">
        <v>14</v>
      </c>
      <c r="K10" s="33"/>
    </row>
    <row r="11" spans="1:11" ht="10.5" customHeight="1" thickBot="1" thickTop="1">
      <c r="A11" s="321" t="s">
        <v>15</v>
      </c>
      <c r="B11" s="322">
        <f>10000</f>
        <v>10000</v>
      </c>
      <c r="C11" s="323">
        <f>10000</f>
        <v>10000</v>
      </c>
      <c r="D11" s="323">
        <f>10000</f>
        <v>10000</v>
      </c>
      <c r="E11" s="324">
        <f>10000</f>
        <v>10000</v>
      </c>
      <c r="F11" s="325">
        <f>SUM(B11:E11)</f>
        <v>40000</v>
      </c>
      <c r="H11" s="31"/>
      <c r="I11" s="40"/>
      <c r="J11" s="40"/>
      <c r="K11" s="33"/>
    </row>
    <row r="12" spans="1:11" ht="10.5" customHeight="1" thickBot="1" thickTop="1">
      <c r="A12" s="313" t="s">
        <v>16</v>
      </c>
      <c r="B12" s="319">
        <f>0.15*B6</f>
        <v>21549.315534373705</v>
      </c>
      <c r="C12" s="319">
        <f>0.15*C6</f>
        <v>26338.052319790084</v>
      </c>
      <c r="D12" s="319">
        <f>0.15*D6</f>
        <v>19154.947141665514</v>
      </c>
      <c r="E12" s="319">
        <f>0.15*E6</f>
        <v>28732.420712498275</v>
      </c>
      <c r="F12" s="320">
        <f>SUM(B12:E12)</f>
        <v>95774.73570832759</v>
      </c>
      <c r="H12" s="31"/>
      <c r="I12" s="55"/>
      <c r="J12" s="40" t="s">
        <v>17</v>
      </c>
      <c r="K12" s="33"/>
    </row>
    <row r="13" spans="1:11" ht="10.5" customHeight="1" thickBot="1" thickTop="1">
      <c r="A13" s="313" t="s">
        <v>18</v>
      </c>
      <c r="B13" s="319">
        <f>SUM(B10:B12)</f>
        <v>39549.3155343737</v>
      </c>
      <c r="C13" s="319">
        <f>SUM(C10:C12)</f>
        <v>44338.052319790084</v>
      </c>
      <c r="D13" s="319">
        <f>SUM(D10:D12)</f>
        <v>38154.947141665514</v>
      </c>
      <c r="E13" s="319">
        <f>SUM(E10:E12)</f>
        <v>47732.42071249828</v>
      </c>
      <c r="F13" s="320">
        <f>SUM(B13:E13)</f>
        <v>169774.73570832756</v>
      </c>
      <c r="H13" s="56"/>
      <c r="I13" s="57"/>
      <c r="J13" s="57"/>
      <c r="K13" s="58"/>
    </row>
    <row r="14" spans="1:11" ht="7.5" customHeight="1" thickBot="1" thickTop="1">
      <c r="A14" s="317"/>
      <c r="B14" s="318"/>
      <c r="C14" s="318"/>
      <c r="D14" s="318"/>
      <c r="E14" s="318"/>
      <c r="F14" s="316"/>
      <c r="H14" s="13"/>
      <c r="I14" s="13"/>
      <c r="J14" s="13"/>
      <c r="K14" s="13"/>
    </row>
    <row r="15" spans="1:11" ht="11.25" customHeight="1" thickBot="1" thickTop="1">
      <c r="A15" s="326" t="s">
        <v>19</v>
      </c>
      <c r="B15" s="349">
        <f>B8-B13</f>
        <v>14323.97330156056</v>
      </c>
      <c r="C15" s="350">
        <f>C8-C13</f>
        <v>21507.078479685115</v>
      </c>
      <c r="D15" s="350">
        <f>D8-D13</f>
        <v>9732.420712498279</v>
      </c>
      <c r="E15" s="350">
        <f>E8-E13</f>
        <v>24098.631068747403</v>
      </c>
      <c r="F15" s="351">
        <f>SUM(B15:E15)</f>
        <v>69662.10356249136</v>
      </c>
      <c r="H15" s="13"/>
      <c r="I15" s="13"/>
      <c r="J15" s="13"/>
      <c r="K15" s="13"/>
    </row>
    <row r="16" spans="1:11" ht="11.25" customHeight="1" thickBot="1" thickTop="1">
      <c r="A16" s="327" t="s">
        <v>20</v>
      </c>
      <c r="B16" s="328">
        <f>B15/B6</f>
        <v>0.09970599724185297</v>
      </c>
      <c r="C16" s="328">
        <f>C15/C6</f>
        <v>0.12248672501606143</v>
      </c>
      <c r="D16" s="328">
        <f>D15/D6</f>
        <v>0.07621337172470041</v>
      </c>
      <c r="E16" s="328">
        <f>E15/E6</f>
        <v>0.12580891448313355</v>
      </c>
      <c r="F16" s="329">
        <f>F15/F6</f>
        <v>0.10910304744871398</v>
      </c>
      <c r="H16" s="13"/>
      <c r="I16" s="13"/>
      <c r="J16" s="13"/>
      <c r="K16" s="13"/>
    </row>
    <row r="17" spans="1:6" ht="5.25" customHeight="1" thickBot="1" thickTop="1">
      <c r="A17" s="330"/>
      <c r="B17" s="331"/>
      <c r="C17" s="331"/>
      <c r="D17" s="331"/>
      <c r="E17" s="331"/>
      <c r="F17" s="331"/>
    </row>
    <row r="18" spans="1:6" ht="11.25" customHeight="1" thickTop="1">
      <c r="A18" s="332" t="s">
        <v>21</v>
      </c>
      <c r="B18" s="352">
        <v>40</v>
      </c>
      <c r="C18" s="331"/>
      <c r="D18" s="331"/>
      <c r="E18" s="331"/>
      <c r="F18" s="331"/>
    </row>
    <row r="19" spans="1:6" ht="11.25" customHeight="1" thickBot="1">
      <c r="A19" s="333" t="s">
        <v>22</v>
      </c>
      <c r="B19" s="353">
        <v>25</v>
      </c>
      <c r="C19" s="331"/>
      <c r="D19" s="331"/>
      <c r="E19" s="331"/>
      <c r="F19" s="331"/>
    </row>
    <row r="20" spans="1:6" ht="5.25" customHeight="1" thickBot="1" thickTop="1">
      <c r="A20" s="331"/>
      <c r="B20" s="331"/>
      <c r="C20" s="331"/>
      <c r="D20" s="331"/>
      <c r="E20" s="331"/>
      <c r="F20" s="331"/>
    </row>
    <row r="21" spans="1:9" ht="12" thickTop="1">
      <c r="A21" s="1" t="s">
        <v>23</v>
      </c>
      <c r="B21" s="70"/>
      <c r="C21" s="70"/>
      <c r="D21" s="70"/>
      <c r="E21" s="70"/>
      <c r="F21" s="70"/>
      <c r="G21" s="70"/>
      <c r="H21" s="70"/>
      <c r="I21" s="71"/>
    </row>
    <row r="22" spans="1:9" ht="11.25">
      <c r="A22" s="2" t="s">
        <v>24</v>
      </c>
      <c r="B22" s="72"/>
      <c r="C22" s="72"/>
      <c r="D22" s="72"/>
      <c r="E22" s="72"/>
      <c r="F22" s="72"/>
      <c r="G22" s="72"/>
      <c r="H22" s="72"/>
      <c r="I22" s="73"/>
    </row>
    <row r="23" spans="1:9" ht="5.25" customHeight="1">
      <c r="A23" s="2"/>
      <c r="B23" s="72"/>
      <c r="C23" s="72"/>
      <c r="D23" s="72"/>
      <c r="E23" s="72"/>
      <c r="F23" s="72"/>
      <c r="G23" s="72"/>
      <c r="H23" s="72"/>
      <c r="I23" s="73"/>
    </row>
    <row r="24" spans="1:9" ht="11.25">
      <c r="A24" s="334" t="s">
        <v>25</v>
      </c>
      <c r="B24" s="335" t="s">
        <v>26</v>
      </c>
      <c r="C24" s="336"/>
      <c r="D24" s="335" t="s">
        <v>27</v>
      </c>
      <c r="E24" s="336"/>
      <c r="F24" s="336"/>
      <c r="G24" s="336"/>
      <c r="H24" s="336"/>
      <c r="I24" s="337"/>
    </row>
    <row r="25" spans="1:9" ht="11.25">
      <c r="A25" s="338">
        <v>3</v>
      </c>
      <c r="B25" s="198" t="s">
        <v>28</v>
      </c>
      <c r="C25" s="198"/>
      <c r="D25" s="198" t="s">
        <v>29</v>
      </c>
      <c r="E25" s="198"/>
      <c r="F25" s="198"/>
      <c r="G25" s="198"/>
      <c r="H25" s="198"/>
      <c r="I25" s="199"/>
    </row>
    <row r="26" spans="1:9" ht="11.25">
      <c r="A26" s="338"/>
      <c r="B26" s="198"/>
      <c r="C26" s="198"/>
      <c r="D26" s="198" t="s">
        <v>30</v>
      </c>
      <c r="E26" s="198"/>
      <c r="F26" s="198"/>
      <c r="G26" s="198"/>
      <c r="H26" s="198"/>
      <c r="I26" s="199"/>
    </row>
    <row r="27" spans="1:9" ht="5.25" customHeight="1">
      <c r="A27" s="2"/>
      <c r="B27" s="198"/>
      <c r="C27" s="198"/>
      <c r="D27" s="198"/>
      <c r="E27" s="198"/>
      <c r="F27" s="198"/>
      <c r="G27" s="198"/>
      <c r="H27" s="198"/>
      <c r="I27" s="199"/>
    </row>
    <row r="28" spans="1:9" ht="11.25">
      <c r="A28" s="338">
        <v>5</v>
      </c>
      <c r="B28" s="198" t="s">
        <v>31</v>
      </c>
      <c r="C28" s="198"/>
      <c r="D28" s="198" t="s">
        <v>32</v>
      </c>
      <c r="E28" s="198"/>
      <c r="F28" s="198"/>
      <c r="G28" s="198"/>
      <c r="H28" s="198"/>
      <c r="I28" s="199"/>
    </row>
    <row r="29" spans="1:9" ht="11.25">
      <c r="A29" s="2"/>
      <c r="B29" s="198"/>
      <c r="C29" s="198"/>
      <c r="D29" s="198" t="s">
        <v>33</v>
      </c>
      <c r="E29" s="198"/>
      <c r="F29" s="198"/>
      <c r="G29" s="198"/>
      <c r="H29" s="198"/>
      <c r="I29" s="199"/>
    </row>
    <row r="30" spans="1:9" ht="11.25">
      <c r="A30" s="2"/>
      <c r="B30" s="198"/>
      <c r="C30" s="198"/>
      <c r="D30" s="198" t="s">
        <v>34</v>
      </c>
      <c r="E30" s="198"/>
      <c r="F30" s="198"/>
      <c r="G30" s="198"/>
      <c r="H30" s="198"/>
      <c r="I30" s="199"/>
    </row>
    <row r="31" spans="1:9" ht="5.25" customHeight="1">
      <c r="A31" s="2"/>
      <c r="B31" s="198"/>
      <c r="C31" s="198"/>
      <c r="D31" s="198"/>
      <c r="E31" s="198"/>
      <c r="F31" s="198"/>
      <c r="G31" s="198"/>
      <c r="H31" s="198"/>
      <c r="I31" s="199"/>
    </row>
    <row r="32" spans="1:9" ht="11.25">
      <c r="A32" s="338">
        <v>6</v>
      </c>
      <c r="B32" s="198" t="s">
        <v>35</v>
      </c>
      <c r="C32" s="198"/>
      <c r="D32" s="198" t="s">
        <v>36</v>
      </c>
      <c r="E32" s="198"/>
      <c r="F32" s="198"/>
      <c r="G32" s="198"/>
      <c r="H32" s="198"/>
      <c r="I32" s="199"/>
    </row>
    <row r="33" spans="1:9" ht="11.25">
      <c r="A33" s="2"/>
      <c r="B33" s="198"/>
      <c r="C33" s="198"/>
      <c r="D33" s="198" t="s">
        <v>37</v>
      </c>
      <c r="E33" s="198"/>
      <c r="F33" s="198"/>
      <c r="G33" s="198"/>
      <c r="H33" s="198"/>
      <c r="I33" s="199"/>
    </row>
    <row r="34" spans="1:9" ht="5.25" customHeight="1">
      <c r="A34" s="2"/>
      <c r="B34" s="198"/>
      <c r="C34" s="198"/>
      <c r="D34" s="198"/>
      <c r="E34" s="198"/>
      <c r="F34" s="198"/>
      <c r="G34" s="198"/>
      <c r="H34" s="198"/>
      <c r="I34" s="199"/>
    </row>
    <row r="35" spans="1:9" ht="11.25">
      <c r="A35" s="338">
        <v>7</v>
      </c>
      <c r="B35" s="198" t="s">
        <v>38</v>
      </c>
      <c r="C35" s="198"/>
      <c r="D35" s="198" t="s">
        <v>39</v>
      </c>
      <c r="E35" s="198"/>
      <c r="F35" s="198"/>
      <c r="G35" s="198"/>
      <c r="H35" s="198"/>
      <c r="I35" s="199"/>
    </row>
    <row r="36" spans="1:9" ht="11.25">
      <c r="A36" s="2"/>
      <c r="B36" s="198"/>
      <c r="C36" s="198"/>
      <c r="D36" s="198" t="s">
        <v>40</v>
      </c>
      <c r="E36" s="198"/>
      <c r="F36" s="198"/>
      <c r="G36" s="198"/>
      <c r="H36" s="198"/>
      <c r="I36" s="199"/>
    </row>
    <row r="37" spans="1:9" ht="5.25" customHeight="1">
      <c r="A37" s="2"/>
      <c r="B37" s="198"/>
      <c r="C37" s="198"/>
      <c r="D37" s="198"/>
      <c r="E37" s="198"/>
      <c r="F37" s="198"/>
      <c r="G37" s="198"/>
      <c r="H37" s="198"/>
      <c r="I37" s="199"/>
    </row>
    <row r="38" spans="1:9" ht="11.25">
      <c r="A38" s="338">
        <v>8</v>
      </c>
      <c r="B38" s="198" t="s">
        <v>41</v>
      </c>
      <c r="C38" s="198"/>
      <c r="D38" s="198" t="s">
        <v>42</v>
      </c>
      <c r="E38" s="198"/>
      <c r="F38" s="198"/>
      <c r="G38" s="198"/>
      <c r="H38" s="198"/>
      <c r="I38" s="199"/>
    </row>
    <row r="39" spans="1:9" ht="11.25">
      <c r="A39" s="2"/>
      <c r="B39" s="198"/>
      <c r="C39" s="198"/>
      <c r="D39" s="198" t="s">
        <v>43</v>
      </c>
      <c r="E39" s="198"/>
      <c r="F39" s="198"/>
      <c r="G39" s="198"/>
      <c r="H39" s="198"/>
      <c r="I39" s="199"/>
    </row>
    <row r="40" spans="1:9" ht="5.25" customHeight="1">
      <c r="A40" s="2"/>
      <c r="B40" s="198"/>
      <c r="C40" s="198"/>
      <c r="D40" s="198"/>
      <c r="E40" s="198"/>
      <c r="F40" s="198"/>
      <c r="G40" s="198"/>
      <c r="H40" s="198"/>
      <c r="I40" s="199"/>
    </row>
    <row r="41" spans="1:9" ht="11.25">
      <c r="A41" s="338">
        <v>10</v>
      </c>
      <c r="B41" s="198" t="s">
        <v>28</v>
      </c>
      <c r="C41" s="198"/>
      <c r="D41" s="198" t="s">
        <v>44</v>
      </c>
      <c r="E41" s="198"/>
      <c r="F41" s="198"/>
      <c r="G41" s="198"/>
      <c r="H41" s="198"/>
      <c r="I41" s="199"/>
    </row>
    <row r="42" spans="1:9" ht="5.25" customHeight="1">
      <c r="A42" s="2"/>
      <c r="B42" s="198"/>
      <c r="C42" s="198"/>
      <c r="D42" s="198"/>
      <c r="E42" s="198"/>
      <c r="F42" s="198"/>
      <c r="G42" s="198"/>
      <c r="H42" s="198"/>
      <c r="I42" s="199"/>
    </row>
    <row r="43" spans="1:9" ht="11.25">
      <c r="A43" s="338">
        <v>11</v>
      </c>
      <c r="B43" s="198" t="s">
        <v>28</v>
      </c>
      <c r="C43" s="198"/>
      <c r="D43" s="198" t="s">
        <v>45</v>
      </c>
      <c r="E43" s="198"/>
      <c r="F43" s="198"/>
      <c r="G43" s="198"/>
      <c r="H43" s="198"/>
      <c r="I43" s="199"/>
    </row>
    <row r="44" spans="1:9" ht="5.25" customHeight="1">
      <c r="A44" s="2"/>
      <c r="B44" s="198"/>
      <c r="C44" s="198"/>
      <c r="D44" s="198"/>
      <c r="E44" s="198"/>
      <c r="F44" s="198"/>
      <c r="G44" s="198"/>
      <c r="H44" s="198"/>
      <c r="I44" s="199"/>
    </row>
    <row r="45" spans="1:9" ht="11.25">
      <c r="A45" s="338">
        <v>12</v>
      </c>
      <c r="B45" s="198" t="s">
        <v>46</v>
      </c>
      <c r="C45" s="198"/>
      <c r="D45" s="198" t="s">
        <v>47</v>
      </c>
      <c r="E45" s="198"/>
      <c r="F45" s="198"/>
      <c r="G45" s="198"/>
      <c r="H45" s="198"/>
      <c r="I45" s="199"/>
    </row>
    <row r="46" spans="1:9" ht="11.25">
      <c r="A46" s="2"/>
      <c r="B46" s="198"/>
      <c r="C46" s="198"/>
      <c r="D46" s="198" t="s">
        <v>48</v>
      </c>
      <c r="E46" s="198"/>
      <c r="F46" s="198"/>
      <c r="G46" s="198"/>
      <c r="H46" s="198"/>
      <c r="I46" s="199"/>
    </row>
    <row r="47" spans="1:9" ht="5.25" customHeight="1">
      <c r="A47" s="2"/>
      <c r="B47" s="198"/>
      <c r="C47" s="198"/>
      <c r="D47" s="198"/>
      <c r="E47" s="198"/>
      <c r="F47" s="198"/>
      <c r="G47" s="198"/>
      <c r="H47" s="198"/>
      <c r="I47" s="199"/>
    </row>
    <row r="48" spans="1:9" ht="11.25">
      <c r="A48" s="338">
        <v>13</v>
      </c>
      <c r="B48" s="198" t="s">
        <v>459</v>
      </c>
      <c r="C48" s="198"/>
      <c r="D48" s="198" t="s">
        <v>49</v>
      </c>
      <c r="E48" s="198"/>
      <c r="F48" s="198"/>
      <c r="G48" s="198"/>
      <c r="H48" s="198"/>
      <c r="I48" s="199"/>
    </row>
    <row r="49" spans="1:9" ht="11.25">
      <c r="A49" s="2"/>
      <c r="B49" s="198"/>
      <c r="C49" s="198"/>
      <c r="D49" s="198" t="s">
        <v>50</v>
      </c>
      <c r="E49" s="198"/>
      <c r="F49" s="198"/>
      <c r="G49" s="198"/>
      <c r="H49" s="198"/>
      <c r="I49" s="199"/>
    </row>
    <row r="50" spans="1:9" ht="5.25" customHeight="1">
      <c r="A50" s="2"/>
      <c r="B50" s="198"/>
      <c r="C50" s="198"/>
      <c r="D50" s="198"/>
      <c r="E50" s="198"/>
      <c r="F50" s="198"/>
      <c r="G50" s="198"/>
      <c r="H50" s="198"/>
      <c r="I50" s="199"/>
    </row>
    <row r="51" spans="1:9" ht="11.25">
      <c r="A51" s="338">
        <v>15</v>
      </c>
      <c r="B51" s="198" t="s">
        <v>51</v>
      </c>
      <c r="C51" s="198"/>
      <c r="D51" s="198" t="s">
        <v>52</v>
      </c>
      <c r="E51" s="198"/>
      <c r="F51" s="198"/>
      <c r="G51" s="198"/>
      <c r="H51" s="198"/>
      <c r="I51" s="199"/>
    </row>
    <row r="52" spans="1:9" ht="11.25">
      <c r="A52" s="2"/>
      <c r="B52" s="198"/>
      <c r="C52" s="198"/>
      <c r="D52" s="198" t="s">
        <v>53</v>
      </c>
      <c r="E52" s="198"/>
      <c r="F52" s="198"/>
      <c r="G52" s="198"/>
      <c r="H52" s="198"/>
      <c r="I52" s="199"/>
    </row>
    <row r="53" spans="1:9" ht="5.25" customHeight="1">
      <c r="A53" s="2"/>
      <c r="B53" s="198"/>
      <c r="C53" s="198"/>
      <c r="D53" s="198"/>
      <c r="E53" s="198"/>
      <c r="F53" s="198"/>
      <c r="G53" s="198"/>
      <c r="H53" s="198"/>
      <c r="I53" s="199"/>
    </row>
    <row r="54" spans="1:9" ht="11.25">
      <c r="A54" s="338">
        <v>16</v>
      </c>
      <c r="B54" s="198" t="s">
        <v>54</v>
      </c>
      <c r="C54" s="198"/>
      <c r="D54" s="198" t="s">
        <v>55</v>
      </c>
      <c r="E54" s="198"/>
      <c r="F54" s="198"/>
      <c r="G54" s="198"/>
      <c r="H54" s="198"/>
      <c r="I54" s="199"/>
    </row>
    <row r="55" spans="1:9" ht="11.25">
      <c r="A55" s="2"/>
      <c r="B55" s="198"/>
      <c r="C55" s="198"/>
      <c r="D55" s="198" t="s">
        <v>56</v>
      </c>
      <c r="E55" s="198"/>
      <c r="F55" s="198"/>
      <c r="G55" s="198"/>
      <c r="H55" s="198"/>
      <c r="I55" s="199"/>
    </row>
    <row r="56" spans="1:9" ht="5.25" customHeight="1">
      <c r="A56" s="2"/>
      <c r="B56" s="198"/>
      <c r="C56" s="198"/>
      <c r="D56" s="198"/>
      <c r="E56" s="198"/>
      <c r="F56" s="198"/>
      <c r="G56" s="198"/>
      <c r="H56" s="198"/>
      <c r="I56" s="199"/>
    </row>
    <row r="57" spans="1:9" ht="11.25">
      <c r="A57" s="338">
        <v>18</v>
      </c>
      <c r="B57" s="198" t="s">
        <v>28</v>
      </c>
      <c r="C57" s="198"/>
      <c r="D57" s="198" t="s">
        <v>21</v>
      </c>
      <c r="E57" s="198"/>
      <c r="F57" s="198"/>
      <c r="G57" s="198"/>
      <c r="H57" s="198"/>
      <c r="I57" s="199"/>
    </row>
    <row r="58" spans="1:9" ht="5.25" customHeight="1">
      <c r="A58" s="2"/>
      <c r="B58" s="198"/>
      <c r="C58" s="198"/>
      <c r="D58" s="198"/>
      <c r="E58" s="198"/>
      <c r="F58" s="198"/>
      <c r="G58" s="198"/>
      <c r="H58" s="198"/>
      <c r="I58" s="199"/>
    </row>
    <row r="59" spans="1:9" ht="11.25">
      <c r="A59" s="338">
        <v>19</v>
      </c>
      <c r="B59" s="198" t="s">
        <v>28</v>
      </c>
      <c r="C59" s="198"/>
      <c r="D59" s="198" t="s">
        <v>22</v>
      </c>
      <c r="E59" s="198"/>
      <c r="F59" s="198"/>
      <c r="G59" s="198"/>
      <c r="H59" s="198"/>
      <c r="I59" s="199"/>
    </row>
    <row r="60" spans="1:9" ht="5.25" customHeight="1">
      <c r="A60" s="2"/>
      <c r="B60" s="198"/>
      <c r="C60" s="198"/>
      <c r="D60" s="198"/>
      <c r="E60" s="198"/>
      <c r="F60" s="198"/>
      <c r="G60" s="198"/>
      <c r="H60" s="198"/>
      <c r="I60" s="199"/>
    </row>
    <row r="61" spans="1:9" ht="11.25">
      <c r="A61" s="2" t="s">
        <v>57</v>
      </c>
      <c r="B61" s="198"/>
      <c r="C61" s="198"/>
      <c r="D61" s="198"/>
      <c r="E61" s="198"/>
      <c r="F61" s="198"/>
      <c r="G61" s="198"/>
      <c r="H61" s="198"/>
      <c r="I61" s="199"/>
    </row>
    <row r="62" spans="1:9" ht="11.25">
      <c r="A62" s="2" t="s">
        <v>58</v>
      </c>
      <c r="B62" s="198"/>
      <c r="C62" s="198"/>
      <c r="D62" s="198"/>
      <c r="E62" s="198"/>
      <c r="F62" s="198"/>
      <c r="G62" s="198"/>
      <c r="H62" s="198"/>
      <c r="I62" s="199"/>
    </row>
    <row r="63" spans="1:9" ht="11.25">
      <c r="A63" s="2" t="s">
        <v>59</v>
      </c>
      <c r="B63" s="198"/>
      <c r="C63" s="198"/>
      <c r="D63" s="198"/>
      <c r="E63" s="198"/>
      <c r="F63" s="198"/>
      <c r="G63" s="198"/>
      <c r="H63" s="198"/>
      <c r="I63" s="199"/>
    </row>
    <row r="64" spans="1:9" ht="11.25">
      <c r="A64" s="2" t="s">
        <v>60</v>
      </c>
      <c r="B64" s="198"/>
      <c r="C64" s="198"/>
      <c r="D64" s="198"/>
      <c r="E64" s="198"/>
      <c r="F64" s="198"/>
      <c r="G64" s="198"/>
      <c r="H64" s="198"/>
      <c r="I64" s="199"/>
    </row>
    <row r="65" spans="1:9" ht="5.25" customHeight="1">
      <c r="A65" s="2"/>
      <c r="B65" s="198"/>
      <c r="C65" s="198"/>
      <c r="D65" s="198"/>
      <c r="E65" s="198"/>
      <c r="F65" s="198"/>
      <c r="G65" s="198"/>
      <c r="H65" s="198"/>
      <c r="I65" s="199"/>
    </row>
    <row r="66" spans="1:9" ht="11.25">
      <c r="A66" s="2" t="s">
        <v>61</v>
      </c>
      <c r="B66" s="198"/>
      <c r="C66" s="198"/>
      <c r="D66" s="198"/>
      <c r="E66" s="198"/>
      <c r="F66" s="198"/>
      <c r="G66" s="198"/>
      <c r="H66" s="198"/>
      <c r="I66" s="199"/>
    </row>
    <row r="67" spans="1:9" ht="11.25">
      <c r="A67" s="2" t="s">
        <v>62</v>
      </c>
      <c r="B67" s="198"/>
      <c r="C67" s="198"/>
      <c r="D67" s="198"/>
      <c r="E67" s="198"/>
      <c r="F67" s="198"/>
      <c r="G67" s="198"/>
      <c r="H67" s="198"/>
      <c r="I67" s="199"/>
    </row>
    <row r="68" spans="1:9" ht="11.25">
      <c r="A68" s="2"/>
      <c r="B68" s="198"/>
      <c r="C68" s="198"/>
      <c r="D68" s="198"/>
      <c r="E68" s="198"/>
      <c r="F68" s="198"/>
      <c r="G68" s="198"/>
      <c r="H68" s="198"/>
      <c r="I68" s="199"/>
    </row>
    <row r="69" spans="1:9" ht="12.75">
      <c r="A69" s="339" t="s">
        <v>63</v>
      </c>
      <c r="B69" s="198"/>
      <c r="C69" s="198"/>
      <c r="D69" s="198"/>
      <c r="E69" s="198"/>
      <c r="F69" s="198"/>
      <c r="G69" s="198"/>
      <c r="H69" s="198"/>
      <c r="I69" s="199"/>
    </row>
    <row r="70" spans="1:9" ht="11.25">
      <c r="A70" s="2" t="s">
        <v>64</v>
      </c>
      <c r="B70" s="198"/>
      <c r="C70" s="198"/>
      <c r="D70" s="198"/>
      <c r="E70" s="198"/>
      <c r="F70" s="198"/>
      <c r="G70" s="198"/>
      <c r="H70" s="198"/>
      <c r="I70" s="199"/>
    </row>
    <row r="71" spans="1:9" ht="11.25">
      <c r="A71" s="2" t="s">
        <v>65</v>
      </c>
      <c r="B71" s="198"/>
      <c r="C71" s="198"/>
      <c r="D71" s="198"/>
      <c r="E71" s="198"/>
      <c r="F71" s="198"/>
      <c r="G71" s="198"/>
      <c r="H71" s="198"/>
      <c r="I71" s="199"/>
    </row>
    <row r="72" spans="1:9" ht="11.25">
      <c r="A72" s="2" t="s">
        <v>66</v>
      </c>
      <c r="B72" s="198"/>
      <c r="C72" s="198"/>
      <c r="D72" s="198"/>
      <c r="E72" s="198"/>
      <c r="F72" s="198"/>
      <c r="G72" s="198"/>
      <c r="H72" s="198"/>
      <c r="I72" s="199"/>
    </row>
    <row r="73" spans="1:9" ht="5.25" customHeight="1">
      <c r="A73" s="2"/>
      <c r="B73" s="198"/>
      <c r="C73" s="198"/>
      <c r="D73" s="198"/>
      <c r="E73" s="198"/>
      <c r="F73" s="198"/>
      <c r="G73" s="198"/>
      <c r="H73" s="198"/>
      <c r="I73" s="199"/>
    </row>
    <row r="74" spans="1:9" ht="11.25">
      <c r="A74" s="2" t="s">
        <v>67</v>
      </c>
      <c r="B74" s="198"/>
      <c r="C74" s="198"/>
      <c r="D74" s="198"/>
      <c r="E74" s="198"/>
      <c r="F74" s="198"/>
      <c r="G74" s="198"/>
      <c r="H74" s="198"/>
      <c r="I74" s="199"/>
    </row>
    <row r="75" spans="1:9" ht="11.25">
      <c r="A75" s="2" t="s">
        <v>68</v>
      </c>
      <c r="B75" s="198"/>
      <c r="C75" s="198"/>
      <c r="D75" s="198"/>
      <c r="E75" s="198"/>
      <c r="F75" s="198"/>
      <c r="G75" s="198"/>
      <c r="H75" s="198"/>
      <c r="I75" s="199"/>
    </row>
    <row r="76" spans="1:9" ht="1.5" customHeight="1">
      <c r="A76" s="2"/>
      <c r="B76" s="198"/>
      <c r="C76" s="198"/>
      <c r="D76" s="198"/>
      <c r="E76" s="198"/>
      <c r="F76" s="198"/>
      <c r="G76" s="198"/>
      <c r="H76" s="198"/>
      <c r="I76" s="199"/>
    </row>
    <row r="77" spans="1:9" ht="3" customHeight="1">
      <c r="A77" s="2"/>
      <c r="B77" s="198"/>
      <c r="C77" s="198"/>
      <c r="D77" s="198"/>
      <c r="E77" s="198"/>
      <c r="F77" s="198"/>
      <c r="G77" s="198"/>
      <c r="H77" s="198"/>
      <c r="I77" s="199"/>
    </row>
    <row r="78" spans="1:9" ht="11.25">
      <c r="A78" s="340" t="s">
        <v>69</v>
      </c>
      <c r="B78" s="198" t="s">
        <v>70</v>
      </c>
      <c r="C78" s="198"/>
      <c r="D78" s="198"/>
      <c r="E78" s="198"/>
      <c r="F78" s="198"/>
      <c r="G78" s="198"/>
      <c r="H78" s="198"/>
      <c r="I78" s="199"/>
    </row>
    <row r="79" spans="1:9" ht="11.25">
      <c r="A79" s="2"/>
      <c r="B79" s="198" t="s">
        <v>71</v>
      </c>
      <c r="C79" s="198"/>
      <c r="D79" s="198"/>
      <c r="E79" s="198"/>
      <c r="F79" s="198"/>
      <c r="G79" s="198"/>
      <c r="H79" s="198"/>
      <c r="I79" s="199"/>
    </row>
    <row r="80" spans="1:9" ht="11.25">
      <c r="A80" s="2"/>
      <c r="B80" s="198" t="s">
        <v>72</v>
      </c>
      <c r="C80" s="198"/>
      <c r="D80" s="198"/>
      <c r="E80" s="198"/>
      <c r="F80" s="198"/>
      <c r="G80" s="198"/>
      <c r="H80" s="198"/>
      <c r="I80" s="199"/>
    </row>
    <row r="81" spans="1:9" ht="11.25">
      <c r="A81" s="2"/>
      <c r="B81" s="198" t="s">
        <v>73</v>
      </c>
      <c r="C81" s="198"/>
      <c r="D81" s="198"/>
      <c r="E81" s="198"/>
      <c r="F81" s="198"/>
      <c r="G81" s="198"/>
      <c r="H81" s="198"/>
      <c r="I81" s="199"/>
    </row>
    <row r="82" spans="1:9" ht="5.25" customHeight="1">
      <c r="A82" s="2"/>
      <c r="B82" s="198"/>
      <c r="C82" s="198"/>
      <c r="D82" s="198"/>
      <c r="E82" s="198"/>
      <c r="F82" s="198"/>
      <c r="G82" s="198"/>
      <c r="H82" s="198"/>
      <c r="I82" s="199"/>
    </row>
    <row r="83" spans="1:9" ht="11.25">
      <c r="A83" s="2" t="s">
        <v>74</v>
      </c>
      <c r="B83" s="198"/>
      <c r="C83" s="198"/>
      <c r="D83" s="198"/>
      <c r="E83" s="198"/>
      <c r="F83" s="198"/>
      <c r="G83" s="198"/>
      <c r="H83" s="198"/>
      <c r="I83" s="199"/>
    </row>
    <row r="84" spans="1:9" ht="11.25">
      <c r="A84" s="2" t="s">
        <v>75</v>
      </c>
      <c r="B84" s="198"/>
      <c r="C84" s="198"/>
      <c r="D84" s="198"/>
      <c r="E84" s="198"/>
      <c r="F84" s="198"/>
      <c r="G84" s="198"/>
      <c r="H84" s="198"/>
      <c r="I84" s="199"/>
    </row>
    <row r="85" spans="1:9" ht="11.25">
      <c r="A85" s="2" t="s">
        <v>76</v>
      </c>
      <c r="B85" s="198"/>
      <c r="C85" s="198"/>
      <c r="D85" s="198"/>
      <c r="E85" s="198"/>
      <c r="F85" s="198"/>
      <c r="G85" s="198"/>
      <c r="H85" s="198"/>
      <c r="I85" s="199"/>
    </row>
    <row r="86" spans="1:9" ht="5.25" customHeight="1">
      <c r="A86" s="2"/>
      <c r="B86" s="198"/>
      <c r="C86" s="198"/>
      <c r="D86" s="198"/>
      <c r="E86" s="198"/>
      <c r="F86" s="198"/>
      <c r="G86" s="198"/>
      <c r="H86" s="198"/>
      <c r="I86" s="199"/>
    </row>
    <row r="87" spans="1:9" ht="11.25">
      <c r="A87" s="340" t="s">
        <v>69</v>
      </c>
      <c r="B87" s="198" t="s">
        <v>412</v>
      </c>
      <c r="C87" s="198"/>
      <c r="D87" s="198"/>
      <c r="E87" s="198"/>
      <c r="F87" s="198"/>
      <c r="G87" s="198"/>
      <c r="H87" s="198"/>
      <c r="I87" s="199"/>
    </row>
    <row r="88" spans="1:9" ht="11.25">
      <c r="A88" s="2"/>
      <c r="B88" s="341" t="s">
        <v>413</v>
      </c>
      <c r="C88" s="198"/>
      <c r="D88" s="198"/>
      <c r="E88" s="198"/>
      <c r="F88" s="198"/>
      <c r="G88" s="198"/>
      <c r="H88" s="198"/>
      <c r="I88" s="199"/>
    </row>
    <row r="89" spans="1:9" ht="11.25">
      <c r="A89" s="2"/>
      <c r="B89" s="198"/>
      <c r="C89" s="198"/>
      <c r="D89" s="198"/>
      <c r="E89" s="198"/>
      <c r="F89" s="198"/>
      <c r="G89" s="198"/>
      <c r="H89" s="198"/>
      <c r="I89" s="199"/>
    </row>
    <row r="90" spans="1:9" ht="12.75">
      <c r="A90" s="339" t="s">
        <v>77</v>
      </c>
      <c r="B90" s="198"/>
      <c r="C90" s="198"/>
      <c r="D90" s="198"/>
      <c r="E90" s="198"/>
      <c r="F90" s="198"/>
      <c r="G90" s="198"/>
      <c r="H90" s="198"/>
      <c r="I90" s="199"/>
    </row>
    <row r="91" spans="1:9" ht="5.25" customHeight="1">
      <c r="A91" s="2"/>
      <c r="B91" s="198"/>
      <c r="C91" s="198"/>
      <c r="D91" s="198"/>
      <c r="E91" s="198"/>
      <c r="F91" s="198"/>
      <c r="G91" s="198"/>
      <c r="H91" s="198"/>
      <c r="I91" s="199"/>
    </row>
    <row r="92" spans="1:9" ht="11.25">
      <c r="A92" s="2" t="s">
        <v>414</v>
      </c>
      <c r="B92" s="198"/>
      <c r="C92" s="198"/>
      <c r="D92" s="198"/>
      <c r="E92" s="198"/>
      <c r="F92" s="198"/>
      <c r="G92" s="198"/>
      <c r="H92" s="198"/>
      <c r="I92" s="199"/>
    </row>
    <row r="93" spans="1:9" ht="11.25">
      <c r="A93" s="2" t="s">
        <v>415</v>
      </c>
      <c r="B93" s="198"/>
      <c r="C93" s="198"/>
      <c r="D93" s="198"/>
      <c r="E93" s="198"/>
      <c r="F93" s="198"/>
      <c r="G93" s="198"/>
      <c r="H93" s="198"/>
      <c r="I93" s="199"/>
    </row>
    <row r="94" spans="1:9" ht="11.25">
      <c r="A94" s="2"/>
      <c r="B94" s="198"/>
      <c r="C94" s="198"/>
      <c r="D94" s="198"/>
      <c r="E94" s="198"/>
      <c r="F94" s="198"/>
      <c r="G94" s="198"/>
      <c r="H94" s="198"/>
      <c r="I94" s="199"/>
    </row>
    <row r="95" spans="1:9" ht="12.75">
      <c r="A95" s="339" t="s">
        <v>78</v>
      </c>
      <c r="B95" s="198"/>
      <c r="C95" s="198"/>
      <c r="D95" s="198"/>
      <c r="E95" s="198"/>
      <c r="F95" s="198"/>
      <c r="G95" s="198"/>
      <c r="H95" s="198"/>
      <c r="I95" s="199"/>
    </row>
    <row r="96" spans="1:9" ht="5.25" customHeight="1">
      <c r="A96" s="2"/>
      <c r="B96" s="198"/>
      <c r="C96" s="198"/>
      <c r="D96" s="198"/>
      <c r="E96" s="198"/>
      <c r="F96" s="198"/>
      <c r="G96" s="198"/>
      <c r="H96" s="198"/>
      <c r="I96" s="199"/>
    </row>
    <row r="97" spans="1:9" ht="11.25">
      <c r="A97" s="2" t="s">
        <v>79</v>
      </c>
      <c r="B97" s="198"/>
      <c r="C97" s="198"/>
      <c r="D97" s="198"/>
      <c r="E97" s="198"/>
      <c r="F97" s="198"/>
      <c r="G97" s="198"/>
      <c r="H97" s="198"/>
      <c r="I97" s="199"/>
    </row>
    <row r="98" spans="1:9" ht="11.25">
      <c r="A98" s="2" t="s">
        <v>80</v>
      </c>
      <c r="B98" s="198"/>
      <c r="C98" s="198"/>
      <c r="D98" s="198"/>
      <c r="E98" s="198"/>
      <c r="F98" s="198"/>
      <c r="G98" s="198"/>
      <c r="H98" s="198"/>
      <c r="I98" s="199"/>
    </row>
    <row r="99" spans="1:9" ht="11.25">
      <c r="A99" s="2" t="s">
        <v>81</v>
      </c>
      <c r="B99" s="198"/>
      <c r="C99" s="198"/>
      <c r="D99" s="198"/>
      <c r="E99" s="198"/>
      <c r="F99" s="198"/>
      <c r="G99" s="198"/>
      <c r="H99" s="198"/>
      <c r="I99" s="199"/>
    </row>
    <row r="100" spans="1:9" ht="11.25">
      <c r="A100" s="2" t="s">
        <v>82</v>
      </c>
      <c r="B100" s="198"/>
      <c r="C100" s="198"/>
      <c r="D100" s="198"/>
      <c r="E100" s="198"/>
      <c r="F100" s="198"/>
      <c r="G100" s="198"/>
      <c r="H100" s="198"/>
      <c r="I100" s="199"/>
    </row>
    <row r="101" spans="1:9" ht="11.25">
      <c r="A101" s="2" t="s">
        <v>83</v>
      </c>
      <c r="B101" s="198"/>
      <c r="C101" s="198"/>
      <c r="D101" s="198"/>
      <c r="E101" s="198"/>
      <c r="F101" s="198"/>
      <c r="G101" s="198"/>
      <c r="H101" s="198"/>
      <c r="I101" s="199"/>
    </row>
    <row r="102" spans="1:9" ht="11.25">
      <c r="A102" s="2" t="s">
        <v>84</v>
      </c>
      <c r="B102" s="198"/>
      <c r="C102" s="198"/>
      <c r="D102" s="198"/>
      <c r="E102" s="198"/>
      <c r="F102" s="198"/>
      <c r="G102" s="198"/>
      <c r="H102" s="198"/>
      <c r="I102" s="199"/>
    </row>
    <row r="103" spans="1:9" ht="5.25" customHeight="1">
      <c r="A103" s="2"/>
      <c r="B103" s="198"/>
      <c r="C103" s="198"/>
      <c r="D103" s="198"/>
      <c r="E103" s="198"/>
      <c r="F103" s="198"/>
      <c r="G103" s="198"/>
      <c r="H103" s="198"/>
      <c r="I103" s="199"/>
    </row>
    <row r="104" spans="1:9" ht="11.25">
      <c r="A104" s="340" t="s">
        <v>69</v>
      </c>
      <c r="B104" s="198" t="s">
        <v>85</v>
      </c>
      <c r="C104" s="198"/>
      <c r="D104" s="198"/>
      <c r="E104" s="198"/>
      <c r="F104" s="198"/>
      <c r="G104" s="198"/>
      <c r="H104" s="198"/>
      <c r="I104" s="199"/>
    </row>
    <row r="105" spans="1:9" ht="11.25">
      <c r="A105" s="2"/>
      <c r="B105" s="198" t="s">
        <v>86</v>
      </c>
      <c r="C105" s="198"/>
      <c r="D105" s="198"/>
      <c r="E105" s="198"/>
      <c r="F105" s="198"/>
      <c r="G105" s="198"/>
      <c r="H105" s="198"/>
      <c r="I105" s="199"/>
    </row>
    <row r="106" spans="1:9" ht="11.25">
      <c r="A106" s="2"/>
      <c r="B106" s="198" t="s">
        <v>87</v>
      </c>
      <c r="C106" s="198"/>
      <c r="D106" s="198"/>
      <c r="E106" s="198"/>
      <c r="F106" s="198"/>
      <c r="G106" s="198"/>
      <c r="H106" s="198"/>
      <c r="I106" s="199"/>
    </row>
    <row r="107" spans="1:9" ht="11.25">
      <c r="A107" s="2"/>
      <c r="B107" s="198" t="s">
        <v>88</v>
      </c>
      <c r="C107" s="198"/>
      <c r="D107" s="198"/>
      <c r="E107" s="198"/>
      <c r="F107" s="198"/>
      <c r="G107" s="198"/>
      <c r="H107" s="198"/>
      <c r="I107" s="199"/>
    </row>
    <row r="108" spans="1:9" ht="5.25" customHeight="1">
      <c r="A108" s="2"/>
      <c r="B108" s="198"/>
      <c r="C108" s="198"/>
      <c r="D108" s="198"/>
      <c r="E108" s="198"/>
      <c r="F108" s="198"/>
      <c r="G108" s="198"/>
      <c r="H108" s="198"/>
      <c r="I108" s="199"/>
    </row>
    <row r="109" spans="1:9" ht="11.25">
      <c r="A109" s="340" t="s">
        <v>69</v>
      </c>
      <c r="B109" s="198" t="s">
        <v>412</v>
      </c>
      <c r="C109" s="198"/>
      <c r="D109" s="198"/>
      <c r="E109" s="198"/>
      <c r="F109" s="198"/>
      <c r="G109" s="198"/>
      <c r="H109" s="198"/>
      <c r="I109" s="199"/>
    </row>
    <row r="110" spans="1:9" ht="11.25">
      <c r="A110" s="2"/>
      <c r="B110" s="341" t="s">
        <v>416</v>
      </c>
      <c r="C110" s="198"/>
      <c r="D110" s="198"/>
      <c r="E110" s="198"/>
      <c r="F110" s="198"/>
      <c r="G110" s="198"/>
      <c r="H110" s="198"/>
      <c r="I110" s="199"/>
    </row>
    <row r="111" spans="1:9" ht="5.25" customHeight="1">
      <c r="A111" s="2"/>
      <c r="B111" s="198"/>
      <c r="C111" s="198"/>
      <c r="D111" s="198"/>
      <c r="E111" s="198"/>
      <c r="F111" s="198"/>
      <c r="G111" s="198"/>
      <c r="H111" s="198"/>
      <c r="I111" s="199"/>
    </row>
    <row r="112" spans="1:9" ht="11.25">
      <c r="A112" s="2" t="s">
        <v>89</v>
      </c>
      <c r="B112" s="198"/>
      <c r="C112" s="198"/>
      <c r="D112" s="198"/>
      <c r="E112" s="198"/>
      <c r="F112" s="198"/>
      <c r="G112" s="198"/>
      <c r="H112" s="198"/>
      <c r="I112" s="199"/>
    </row>
    <row r="113" spans="1:9" ht="11.25">
      <c r="A113" s="2" t="s">
        <v>90</v>
      </c>
      <c r="B113" s="198"/>
      <c r="C113" s="198"/>
      <c r="D113" s="198"/>
      <c r="E113" s="198"/>
      <c r="F113" s="198"/>
      <c r="G113" s="198"/>
      <c r="H113" s="198"/>
      <c r="I113" s="199"/>
    </row>
    <row r="114" spans="1:9" ht="11.25">
      <c r="A114" s="2" t="s">
        <v>91</v>
      </c>
      <c r="B114" s="198"/>
      <c r="C114" s="198"/>
      <c r="D114" s="198"/>
      <c r="E114" s="198"/>
      <c r="F114" s="198"/>
      <c r="G114" s="198"/>
      <c r="H114" s="198"/>
      <c r="I114" s="199"/>
    </row>
    <row r="115" spans="1:9" ht="11.25">
      <c r="A115" s="2" t="s">
        <v>92</v>
      </c>
      <c r="B115" s="198"/>
      <c r="C115" s="198"/>
      <c r="D115" s="198"/>
      <c r="E115" s="198"/>
      <c r="F115" s="198"/>
      <c r="G115" s="198"/>
      <c r="H115" s="198"/>
      <c r="I115" s="199"/>
    </row>
    <row r="116" spans="1:9" ht="3" customHeight="1">
      <c r="A116" s="2"/>
      <c r="B116" s="198"/>
      <c r="C116" s="198"/>
      <c r="D116" s="198"/>
      <c r="E116" s="198"/>
      <c r="F116" s="198"/>
      <c r="G116" s="198"/>
      <c r="H116" s="198"/>
      <c r="I116" s="199"/>
    </row>
    <row r="117" spans="1:9" ht="3.75" customHeight="1">
      <c r="A117" s="2"/>
      <c r="B117" s="198"/>
      <c r="C117" s="198"/>
      <c r="D117" s="198"/>
      <c r="E117" s="198"/>
      <c r="F117" s="198"/>
      <c r="G117" s="198"/>
      <c r="H117" s="198"/>
      <c r="I117" s="199"/>
    </row>
    <row r="118" spans="1:9" ht="11.25">
      <c r="A118" s="2" t="s">
        <v>93</v>
      </c>
      <c r="B118" s="198"/>
      <c r="C118" s="198"/>
      <c r="D118" s="198"/>
      <c r="E118" s="198"/>
      <c r="F118" s="198"/>
      <c r="G118" s="198"/>
      <c r="H118" s="198"/>
      <c r="I118" s="199"/>
    </row>
    <row r="119" spans="1:9" ht="11.25">
      <c r="A119" s="2" t="s">
        <v>94</v>
      </c>
      <c r="B119" s="198"/>
      <c r="C119" s="198"/>
      <c r="D119" s="198"/>
      <c r="E119" s="198"/>
      <c r="F119" s="198"/>
      <c r="G119" s="198"/>
      <c r="H119" s="198"/>
      <c r="I119" s="199"/>
    </row>
    <row r="120" spans="1:9" ht="11.25">
      <c r="A120" s="2" t="s">
        <v>95</v>
      </c>
      <c r="B120" s="198"/>
      <c r="C120" s="198"/>
      <c r="D120" s="198"/>
      <c r="E120" s="198"/>
      <c r="F120" s="198"/>
      <c r="G120" s="198"/>
      <c r="H120" s="198"/>
      <c r="I120" s="199"/>
    </row>
    <row r="121" spans="1:9" ht="11.25">
      <c r="A121" s="2"/>
      <c r="B121" s="198"/>
      <c r="C121" s="198"/>
      <c r="D121" s="198"/>
      <c r="E121" s="198"/>
      <c r="F121" s="198"/>
      <c r="G121" s="198"/>
      <c r="H121" s="198"/>
      <c r="I121" s="199"/>
    </row>
    <row r="122" spans="1:9" ht="12.75">
      <c r="A122" s="339" t="s">
        <v>96</v>
      </c>
      <c r="B122" s="198"/>
      <c r="C122" s="198"/>
      <c r="D122" s="198"/>
      <c r="E122" s="198"/>
      <c r="F122" s="198"/>
      <c r="G122" s="198"/>
      <c r="H122" s="198"/>
      <c r="I122" s="199"/>
    </row>
    <row r="123" spans="1:9" ht="5.25" customHeight="1">
      <c r="A123" s="2"/>
      <c r="B123" s="198"/>
      <c r="C123" s="198"/>
      <c r="D123" s="198"/>
      <c r="E123" s="198"/>
      <c r="F123" s="198"/>
      <c r="G123" s="198"/>
      <c r="H123" s="198"/>
      <c r="I123" s="199"/>
    </row>
    <row r="124" spans="1:9" ht="11.25">
      <c r="A124" s="2" t="s">
        <v>97</v>
      </c>
      <c r="B124" s="198"/>
      <c r="C124" s="198"/>
      <c r="D124" s="198"/>
      <c r="E124" s="198"/>
      <c r="F124" s="198"/>
      <c r="G124" s="198"/>
      <c r="H124" s="198"/>
      <c r="I124" s="199"/>
    </row>
    <row r="125" spans="1:9" ht="11.25">
      <c r="A125" s="2" t="s">
        <v>98</v>
      </c>
      <c r="B125" s="198"/>
      <c r="C125" s="198"/>
      <c r="D125" s="198"/>
      <c r="E125" s="198"/>
      <c r="F125" s="198"/>
      <c r="G125" s="198"/>
      <c r="H125" s="198"/>
      <c r="I125" s="199"/>
    </row>
    <row r="126" spans="1:9" ht="11.25">
      <c r="A126" s="2" t="s">
        <v>99</v>
      </c>
      <c r="B126" s="198"/>
      <c r="C126" s="198"/>
      <c r="D126" s="198"/>
      <c r="E126" s="198"/>
      <c r="F126" s="198"/>
      <c r="G126" s="198"/>
      <c r="H126" s="198"/>
      <c r="I126" s="199"/>
    </row>
    <row r="127" spans="1:9" ht="11.25">
      <c r="A127" s="2" t="s">
        <v>100</v>
      </c>
      <c r="B127" s="198"/>
      <c r="C127" s="198"/>
      <c r="D127" s="198"/>
      <c r="E127" s="198"/>
      <c r="F127" s="198"/>
      <c r="G127" s="198"/>
      <c r="H127" s="198"/>
      <c r="I127" s="199"/>
    </row>
    <row r="128" spans="1:9" ht="5.25" customHeight="1">
      <c r="A128" s="2"/>
      <c r="B128" s="198"/>
      <c r="C128" s="198"/>
      <c r="D128" s="198"/>
      <c r="E128" s="198"/>
      <c r="F128" s="198"/>
      <c r="G128" s="198"/>
      <c r="H128" s="198"/>
      <c r="I128" s="199"/>
    </row>
    <row r="129" spans="1:9" ht="11.25">
      <c r="A129" s="2" t="s">
        <v>101</v>
      </c>
      <c r="B129" s="198"/>
      <c r="C129" s="198"/>
      <c r="D129" s="198"/>
      <c r="E129" s="198"/>
      <c r="F129" s="198"/>
      <c r="G129" s="198"/>
      <c r="H129" s="198"/>
      <c r="I129" s="199"/>
    </row>
    <row r="130" spans="1:9" ht="11.25">
      <c r="A130" s="2" t="s">
        <v>102</v>
      </c>
      <c r="B130" s="198"/>
      <c r="C130" s="198"/>
      <c r="D130" s="198"/>
      <c r="E130" s="198"/>
      <c r="F130" s="198"/>
      <c r="G130" s="198"/>
      <c r="H130" s="198"/>
      <c r="I130" s="199"/>
    </row>
    <row r="131" spans="1:9" ht="5.25" customHeight="1">
      <c r="A131" s="2"/>
      <c r="B131" s="198"/>
      <c r="C131" s="198"/>
      <c r="D131" s="198"/>
      <c r="E131" s="198"/>
      <c r="F131" s="198"/>
      <c r="G131" s="198"/>
      <c r="H131" s="198"/>
      <c r="I131" s="199"/>
    </row>
    <row r="132" spans="1:9" ht="11.25">
      <c r="A132" s="340" t="s">
        <v>69</v>
      </c>
      <c r="B132" s="198" t="s">
        <v>407</v>
      </c>
      <c r="C132" s="198"/>
      <c r="D132" s="198"/>
      <c r="E132" s="198"/>
      <c r="F132" s="198"/>
      <c r="G132" s="198"/>
      <c r="H132" s="198"/>
      <c r="I132" s="199"/>
    </row>
    <row r="133" spans="1:9" ht="11.25">
      <c r="A133" s="2"/>
      <c r="B133" s="341" t="s">
        <v>408</v>
      </c>
      <c r="C133" s="198"/>
      <c r="D133" s="198"/>
      <c r="E133" s="198"/>
      <c r="F133" s="198"/>
      <c r="G133" s="198"/>
      <c r="H133" s="198"/>
      <c r="I133" s="199"/>
    </row>
    <row r="134" spans="1:9" ht="11.25">
      <c r="A134" s="2"/>
      <c r="B134" s="198" t="s">
        <v>409</v>
      </c>
      <c r="C134" s="198"/>
      <c r="D134" s="198"/>
      <c r="E134" s="198"/>
      <c r="F134" s="198"/>
      <c r="G134" s="198"/>
      <c r="H134" s="198"/>
      <c r="I134" s="199"/>
    </row>
    <row r="135" spans="1:9" ht="11.25">
      <c r="A135" s="2"/>
      <c r="B135" s="198" t="s">
        <v>410</v>
      </c>
      <c r="C135" s="198"/>
      <c r="D135" s="198"/>
      <c r="E135" s="198"/>
      <c r="F135" s="198"/>
      <c r="G135" s="198"/>
      <c r="H135" s="198"/>
      <c r="I135" s="199"/>
    </row>
    <row r="136" spans="1:9" ht="11.25">
      <c r="A136" s="2"/>
      <c r="B136" s="198" t="s">
        <v>417</v>
      </c>
      <c r="C136" s="198"/>
      <c r="D136" s="198"/>
      <c r="E136" s="198"/>
      <c r="F136" s="198"/>
      <c r="G136" s="198"/>
      <c r="H136" s="198"/>
      <c r="I136" s="199"/>
    </row>
    <row r="137" spans="1:9" ht="11.25">
      <c r="A137" s="2"/>
      <c r="B137" s="341" t="s">
        <v>418</v>
      </c>
      <c r="C137" s="198"/>
      <c r="D137" s="198"/>
      <c r="E137" s="198"/>
      <c r="F137" s="198"/>
      <c r="G137" s="198"/>
      <c r="H137" s="198"/>
      <c r="I137" s="199"/>
    </row>
    <row r="138" spans="1:9" ht="5.25" customHeight="1">
      <c r="A138" s="2"/>
      <c r="B138" s="198"/>
      <c r="C138" s="198"/>
      <c r="D138" s="198"/>
      <c r="E138" s="198"/>
      <c r="F138" s="198"/>
      <c r="G138" s="198"/>
      <c r="H138" s="198"/>
      <c r="I138" s="199"/>
    </row>
    <row r="139" spans="1:9" ht="11.25">
      <c r="A139" s="340" t="s">
        <v>69</v>
      </c>
      <c r="B139" s="198" t="s">
        <v>103</v>
      </c>
      <c r="C139" s="198"/>
      <c r="D139" s="198"/>
      <c r="E139" s="198"/>
      <c r="F139" s="198"/>
      <c r="G139" s="198"/>
      <c r="H139" s="198"/>
      <c r="I139" s="199"/>
    </row>
    <row r="140" spans="1:9" ht="0" customHeight="1" hidden="1">
      <c r="A140" s="2"/>
      <c r="B140" s="198"/>
      <c r="C140" s="198"/>
      <c r="D140" s="198"/>
      <c r="E140" s="198"/>
      <c r="F140" s="198"/>
      <c r="G140" s="198"/>
      <c r="H140" s="198"/>
      <c r="I140" s="199"/>
    </row>
    <row r="141" spans="1:9" ht="5.25" customHeight="1">
      <c r="A141" s="2"/>
      <c r="B141" s="198"/>
      <c r="C141" s="198"/>
      <c r="D141" s="198"/>
      <c r="E141" s="198"/>
      <c r="F141" s="198"/>
      <c r="G141" s="198"/>
      <c r="H141" s="198"/>
      <c r="I141" s="199"/>
    </row>
    <row r="142" spans="1:9" ht="11.25">
      <c r="A142" s="2" t="s">
        <v>104</v>
      </c>
      <c r="B142" s="198"/>
      <c r="C142" s="198"/>
      <c r="D142" s="198"/>
      <c r="E142" s="198"/>
      <c r="F142" s="198"/>
      <c r="G142" s="198"/>
      <c r="H142" s="198"/>
      <c r="I142" s="199"/>
    </row>
    <row r="143" spans="1:9" ht="11.25">
      <c r="A143" s="2" t="s">
        <v>105</v>
      </c>
      <c r="B143" s="198"/>
      <c r="C143" s="198"/>
      <c r="D143" s="198"/>
      <c r="E143" s="198"/>
      <c r="F143" s="198"/>
      <c r="G143" s="198"/>
      <c r="H143" s="198"/>
      <c r="I143" s="199"/>
    </row>
    <row r="144" spans="1:9" ht="0" customHeight="1" hidden="1">
      <c r="A144" s="2"/>
      <c r="B144" s="198"/>
      <c r="C144" s="198"/>
      <c r="D144" s="198"/>
      <c r="E144" s="198"/>
      <c r="F144" s="198"/>
      <c r="G144" s="198"/>
      <c r="H144" s="198"/>
      <c r="I144" s="199"/>
    </row>
    <row r="145" spans="1:9" ht="11.25">
      <c r="A145" s="2"/>
      <c r="B145" s="198"/>
      <c r="C145" s="198"/>
      <c r="D145" s="198"/>
      <c r="E145" s="198"/>
      <c r="F145" s="198"/>
      <c r="G145" s="198"/>
      <c r="H145" s="198"/>
      <c r="I145" s="199"/>
    </row>
    <row r="146" spans="1:9" ht="12.75">
      <c r="A146" s="339" t="s">
        <v>106</v>
      </c>
      <c r="B146" s="198"/>
      <c r="C146" s="198"/>
      <c r="D146" s="198"/>
      <c r="E146" s="198"/>
      <c r="F146" s="198"/>
      <c r="G146" s="198"/>
      <c r="H146" s="198"/>
      <c r="I146" s="199"/>
    </row>
    <row r="147" spans="1:9" ht="5.25" customHeight="1">
      <c r="A147" s="2"/>
      <c r="B147" s="198"/>
      <c r="C147" s="198"/>
      <c r="D147" s="198"/>
      <c r="E147" s="198"/>
      <c r="F147" s="198"/>
      <c r="G147" s="198"/>
      <c r="H147" s="198"/>
      <c r="I147" s="199"/>
    </row>
    <row r="148" spans="1:9" ht="11.25">
      <c r="A148" s="2" t="s">
        <v>107</v>
      </c>
      <c r="B148" s="198"/>
      <c r="C148" s="198"/>
      <c r="D148" s="198"/>
      <c r="E148" s="198"/>
      <c r="F148" s="198"/>
      <c r="G148" s="198"/>
      <c r="H148" s="198"/>
      <c r="I148" s="199"/>
    </row>
    <row r="149" spans="1:9" ht="11.25">
      <c r="A149" s="2" t="s">
        <v>108</v>
      </c>
      <c r="B149" s="198"/>
      <c r="C149" s="198"/>
      <c r="D149" s="198"/>
      <c r="E149" s="198"/>
      <c r="F149" s="198"/>
      <c r="G149" s="198"/>
      <c r="H149" s="198"/>
      <c r="I149" s="199"/>
    </row>
    <row r="150" spans="1:9" ht="11.25">
      <c r="A150" s="2" t="s">
        <v>109</v>
      </c>
      <c r="B150" s="198"/>
      <c r="C150" s="198"/>
      <c r="D150" s="198"/>
      <c r="E150" s="198"/>
      <c r="F150" s="198"/>
      <c r="G150" s="198"/>
      <c r="H150" s="198"/>
      <c r="I150" s="199"/>
    </row>
    <row r="151" spans="1:9" ht="11.25">
      <c r="A151" s="2" t="s">
        <v>110</v>
      </c>
      <c r="B151" s="198"/>
      <c r="C151" s="198"/>
      <c r="D151" s="198"/>
      <c r="E151" s="198"/>
      <c r="F151" s="198"/>
      <c r="G151" s="198"/>
      <c r="H151" s="198"/>
      <c r="I151" s="199"/>
    </row>
    <row r="152" spans="1:9" ht="5.25" customHeight="1">
      <c r="A152" s="2"/>
      <c r="B152" s="198"/>
      <c r="C152" s="198"/>
      <c r="D152" s="198"/>
      <c r="E152" s="198"/>
      <c r="F152" s="198"/>
      <c r="G152" s="198"/>
      <c r="H152" s="198"/>
      <c r="I152" s="199"/>
    </row>
    <row r="153" spans="1:9" ht="11.25">
      <c r="A153" s="340" t="s">
        <v>69</v>
      </c>
      <c r="B153" s="198" t="s">
        <v>419</v>
      </c>
      <c r="C153" s="198"/>
      <c r="D153" s="198"/>
      <c r="E153" s="198"/>
      <c r="F153" s="198"/>
      <c r="G153" s="198"/>
      <c r="H153" s="198"/>
      <c r="I153" s="199"/>
    </row>
    <row r="154" spans="1:9" ht="11.25">
      <c r="A154" s="2"/>
      <c r="B154" s="198" t="s">
        <v>420</v>
      </c>
      <c r="C154" s="198"/>
      <c r="D154" s="198"/>
      <c r="E154" s="198"/>
      <c r="F154" s="198"/>
      <c r="G154" s="198"/>
      <c r="H154" s="198"/>
      <c r="I154" s="199"/>
    </row>
    <row r="155" spans="1:9" ht="11.25">
      <c r="A155" s="2"/>
      <c r="B155" s="198" t="s">
        <v>421</v>
      </c>
      <c r="C155" s="198"/>
      <c r="D155" s="198"/>
      <c r="E155" s="198"/>
      <c r="F155" s="198"/>
      <c r="G155" s="198"/>
      <c r="H155" s="198"/>
      <c r="I155" s="199"/>
    </row>
    <row r="156" spans="1:9" ht="11.25">
      <c r="A156" s="2"/>
      <c r="B156" s="198" t="s">
        <v>422</v>
      </c>
      <c r="C156" s="198"/>
      <c r="D156" s="198"/>
      <c r="E156" s="198"/>
      <c r="F156" s="198"/>
      <c r="G156" s="198"/>
      <c r="H156" s="198"/>
      <c r="I156" s="199"/>
    </row>
    <row r="157" spans="1:9" ht="11.25">
      <c r="A157" s="2"/>
      <c r="B157" s="198" t="s">
        <v>423</v>
      </c>
      <c r="C157" s="198"/>
      <c r="D157" s="198"/>
      <c r="E157" s="198"/>
      <c r="F157" s="198"/>
      <c r="G157" s="198"/>
      <c r="H157" s="198"/>
      <c r="I157" s="199"/>
    </row>
    <row r="158" spans="1:9" ht="5.25" customHeight="1">
      <c r="A158" s="2"/>
      <c r="B158" s="198"/>
      <c r="C158" s="198"/>
      <c r="D158" s="198"/>
      <c r="E158" s="198"/>
      <c r="F158" s="198"/>
      <c r="G158" s="198"/>
      <c r="H158" s="198"/>
      <c r="I158" s="199"/>
    </row>
    <row r="159" spans="1:9" ht="11.25">
      <c r="A159" s="2" t="s">
        <v>424</v>
      </c>
      <c r="B159" s="198"/>
      <c r="C159" s="198"/>
      <c r="D159" s="198"/>
      <c r="E159" s="198"/>
      <c r="F159" s="198"/>
      <c r="G159" s="198"/>
      <c r="H159" s="198"/>
      <c r="I159" s="199"/>
    </row>
    <row r="160" spans="1:9" ht="11.25">
      <c r="A160" s="2" t="s">
        <v>425</v>
      </c>
      <c r="B160" s="198"/>
      <c r="C160" s="198"/>
      <c r="D160" s="198"/>
      <c r="E160" s="198"/>
      <c r="F160" s="198"/>
      <c r="G160" s="198"/>
      <c r="H160" s="198"/>
      <c r="I160" s="199"/>
    </row>
    <row r="161" spans="1:9" ht="11.25">
      <c r="A161" s="2" t="s">
        <v>426</v>
      </c>
      <c r="B161" s="198"/>
      <c r="C161" s="198"/>
      <c r="D161" s="198"/>
      <c r="E161" s="198"/>
      <c r="F161" s="198"/>
      <c r="G161" s="198"/>
      <c r="H161" s="198"/>
      <c r="I161" s="199"/>
    </row>
    <row r="162" spans="1:9" ht="11.25">
      <c r="A162" s="2" t="s">
        <v>427</v>
      </c>
      <c r="B162" s="198"/>
      <c r="C162" s="198"/>
      <c r="D162" s="198"/>
      <c r="E162" s="198"/>
      <c r="F162" s="198"/>
      <c r="G162" s="198"/>
      <c r="H162" s="198"/>
      <c r="I162" s="199"/>
    </row>
    <row r="163" spans="1:9" ht="11.25">
      <c r="A163" s="2"/>
      <c r="B163" s="198"/>
      <c r="C163" s="198"/>
      <c r="D163" s="198"/>
      <c r="E163" s="198"/>
      <c r="F163" s="198"/>
      <c r="G163" s="198"/>
      <c r="H163" s="198"/>
      <c r="I163" s="199"/>
    </row>
    <row r="164" spans="1:9" ht="12.75">
      <c r="A164" s="339" t="s">
        <v>111</v>
      </c>
      <c r="B164" s="198"/>
      <c r="C164" s="198"/>
      <c r="D164" s="198"/>
      <c r="E164" s="198"/>
      <c r="F164" s="198"/>
      <c r="G164" s="198"/>
      <c r="H164" s="198"/>
      <c r="I164" s="199"/>
    </row>
    <row r="165" spans="1:9" ht="5.25" customHeight="1">
      <c r="A165" s="2"/>
      <c r="B165" s="198"/>
      <c r="C165" s="198"/>
      <c r="D165" s="198"/>
      <c r="E165" s="198"/>
      <c r="F165" s="198"/>
      <c r="G165" s="198"/>
      <c r="H165" s="198"/>
      <c r="I165" s="199"/>
    </row>
    <row r="166" spans="1:9" ht="11.25">
      <c r="A166" s="2" t="s">
        <v>112</v>
      </c>
      <c r="B166" s="198"/>
      <c r="C166" s="198"/>
      <c r="D166" s="198"/>
      <c r="E166" s="198"/>
      <c r="F166" s="198"/>
      <c r="G166" s="198"/>
      <c r="H166" s="198"/>
      <c r="I166" s="199"/>
    </row>
    <row r="167" spans="1:9" ht="11.25">
      <c r="A167" s="2" t="s">
        <v>113</v>
      </c>
      <c r="B167" s="198"/>
      <c r="C167" s="198"/>
      <c r="D167" s="198"/>
      <c r="E167" s="198"/>
      <c r="F167" s="198"/>
      <c r="G167" s="198"/>
      <c r="H167" s="198"/>
      <c r="I167" s="199"/>
    </row>
    <row r="168" spans="1:9" ht="11.25">
      <c r="A168" s="2" t="s">
        <v>428</v>
      </c>
      <c r="B168" s="198"/>
      <c r="C168" s="198"/>
      <c r="D168" s="198"/>
      <c r="E168" s="198"/>
      <c r="F168" s="198"/>
      <c r="G168" s="198"/>
      <c r="H168" s="198"/>
      <c r="I168" s="199"/>
    </row>
    <row r="169" spans="1:9" ht="11.25">
      <c r="A169" s="2" t="s">
        <v>114</v>
      </c>
      <c r="B169" s="198"/>
      <c r="C169" s="198"/>
      <c r="D169" s="198"/>
      <c r="E169" s="198"/>
      <c r="F169" s="198"/>
      <c r="G169" s="198"/>
      <c r="H169" s="198"/>
      <c r="I169" s="199"/>
    </row>
    <row r="170" spans="1:9" ht="1.5" customHeight="1">
      <c r="A170" s="2"/>
      <c r="B170" s="198"/>
      <c r="C170" s="198"/>
      <c r="D170" s="198"/>
      <c r="E170" s="198"/>
      <c r="F170" s="198"/>
      <c r="G170" s="198"/>
      <c r="H170" s="198"/>
      <c r="I170" s="199"/>
    </row>
    <row r="171" spans="1:9" ht="3" customHeight="1">
      <c r="A171" s="2"/>
      <c r="B171" s="198"/>
      <c r="C171" s="198"/>
      <c r="D171" s="198"/>
      <c r="E171" s="198"/>
      <c r="F171" s="198"/>
      <c r="G171" s="198"/>
      <c r="H171" s="198"/>
      <c r="I171" s="199"/>
    </row>
    <row r="172" spans="1:9" ht="11.25">
      <c r="A172" s="2" t="s">
        <v>429</v>
      </c>
      <c r="B172" s="198"/>
      <c r="C172" s="198"/>
      <c r="D172" s="198"/>
      <c r="E172" s="198"/>
      <c r="F172" s="198"/>
      <c r="G172" s="198"/>
      <c r="H172" s="198"/>
      <c r="I172" s="199"/>
    </row>
    <row r="173" spans="1:9" ht="11.25">
      <c r="A173" s="2" t="s">
        <v>431</v>
      </c>
      <c r="B173" s="198"/>
      <c r="C173" s="198"/>
      <c r="D173" s="198"/>
      <c r="E173" s="198"/>
      <c r="F173" s="198"/>
      <c r="G173" s="198"/>
      <c r="H173" s="198"/>
      <c r="I173" s="199"/>
    </row>
    <row r="174" spans="1:9" ht="11.25">
      <c r="A174" s="2" t="s">
        <v>430</v>
      </c>
      <c r="B174" s="198"/>
      <c r="C174" s="198"/>
      <c r="D174" s="198"/>
      <c r="E174" s="198"/>
      <c r="F174" s="198"/>
      <c r="G174" s="198"/>
      <c r="H174" s="198"/>
      <c r="I174" s="199"/>
    </row>
    <row r="175" spans="1:9" ht="1.5" customHeight="1">
      <c r="A175" s="2"/>
      <c r="B175" s="198"/>
      <c r="C175" s="198"/>
      <c r="D175" s="198"/>
      <c r="E175" s="198"/>
      <c r="F175" s="198"/>
      <c r="G175" s="198"/>
      <c r="H175" s="198"/>
      <c r="I175" s="199"/>
    </row>
    <row r="176" spans="1:9" ht="3" customHeight="1">
      <c r="A176" s="2"/>
      <c r="B176" s="198"/>
      <c r="C176" s="198"/>
      <c r="D176" s="198"/>
      <c r="E176" s="198"/>
      <c r="F176" s="198"/>
      <c r="G176" s="198"/>
      <c r="H176" s="198"/>
      <c r="I176" s="199"/>
    </row>
    <row r="177" spans="1:9" ht="11.25">
      <c r="A177" s="340" t="s">
        <v>69</v>
      </c>
      <c r="B177" s="198" t="s">
        <v>432</v>
      </c>
      <c r="C177" s="198"/>
      <c r="D177" s="198"/>
      <c r="E177" s="198"/>
      <c r="F177" s="198"/>
      <c r="G177" s="198"/>
      <c r="H177" s="198"/>
      <c r="I177" s="199"/>
    </row>
    <row r="178" spans="1:9" ht="11.25">
      <c r="A178" s="2"/>
      <c r="B178" s="198" t="s">
        <v>433</v>
      </c>
      <c r="C178" s="198"/>
      <c r="D178" s="198"/>
      <c r="E178" s="198"/>
      <c r="F178" s="198"/>
      <c r="G178" s="198"/>
      <c r="H178" s="198"/>
      <c r="I178" s="199"/>
    </row>
    <row r="179" spans="1:9" ht="11.25">
      <c r="A179" s="2"/>
      <c r="B179" s="198" t="s">
        <v>434</v>
      </c>
      <c r="C179" s="198"/>
      <c r="D179" s="198"/>
      <c r="E179" s="198"/>
      <c r="F179" s="198"/>
      <c r="G179" s="198"/>
      <c r="H179" s="198"/>
      <c r="I179" s="199"/>
    </row>
    <row r="180" spans="1:9" ht="11.25">
      <c r="A180" s="342"/>
      <c r="B180" s="343"/>
      <c r="C180" s="343"/>
      <c r="D180" s="343"/>
      <c r="E180" s="343"/>
      <c r="F180" s="343"/>
      <c r="G180" s="343"/>
      <c r="H180" s="343"/>
      <c r="I180" s="344"/>
    </row>
    <row r="181" spans="1:9" ht="11.25">
      <c r="A181" s="345" t="s">
        <v>435</v>
      </c>
      <c r="B181" s="198"/>
      <c r="C181" s="198"/>
      <c r="D181" s="198"/>
      <c r="E181" s="198"/>
      <c r="F181" s="198"/>
      <c r="G181" s="198"/>
      <c r="H181" s="198"/>
      <c r="I181" s="199"/>
    </row>
    <row r="182" spans="1:9" ht="11.25">
      <c r="A182" s="2" t="s">
        <v>115</v>
      </c>
      <c r="B182" s="198"/>
      <c r="C182" s="198"/>
      <c r="D182" s="198"/>
      <c r="E182" s="198"/>
      <c r="F182" s="198"/>
      <c r="G182" s="198"/>
      <c r="H182" s="198"/>
      <c r="I182" s="199"/>
    </row>
    <row r="183" spans="1:9" ht="4.5" customHeight="1">
      <c r="A183" s="346"/>
      <c r="B183" s="343"/>
      <c r="C183" s="343"/>
      <c r="D183" s="343"/>
      <c r="E183" s="343"/>
      <c r="F183" s="343"/>
      <c r="G183" s="343"/>
      <c r="H183" s="343"/>
      <c r="I183" s="344"/>
    </row>
    <row r="184" spans="1:9" ht="8.25" customHeight="1">
      <c r="A184" s="197"/>
      <c r="B184" s="198"/>
      <c r="C184" s="198"/>
      <c r="D184" s="198"/>
      <c r="E184" s="198"/>
      <c r="F184" s="198"/>
      <c r="G184" s="198"/>
      <c r="H184" s="198"/>
      <c r="I184" s="199"/>
    </row>
    <row r="185" spans="1:9" ht="11.25">
      <c r="A185" s="197" t="s">
        <v>436</v>
      </c>
      <c r="B185" s="198"/>
      <c r="C185" s="198"/>
      <c r="D185" s="198"/>
      <c r="E185" s="198"/>
      <c r="F185" s="198"/>
      <c r="G185" s="198"/>
      <c r="H185" s="198"/>
      <c r="I185" s="199"/>
    </row>
    <row r="186" spans="1:9" ht="11.25">
      <c r="A186" s="354" t="s">
        <v>437</v>
      </c>
      <c r="B186" s="198"/>
      <c r="C186" s="198"/>
      <c r="D186" s="198"/>
      <c r="E186" s="198"/>
      <c r="F186" s="198"/>
      <c r="G186" s="198"/>
      <c r="H186" s="198"/>
      <c r="I186" s="199"/>
    </row>
    <row r="187" spans="1:9" ht="11.25">
      <c r="A187" s="197" t="s">
        <v>438</v>
      </c>
      <c r="B187" s="198"/>
      <c r="C187" s="198"/>
      <c r="D187" s="198"/>
      <c r="E187" s="198"/>
      <c r="F187" s="198"/>
      <c r="G187" s="198"/>
      <c r="H187" s="198"/>
      <c r="I187" s="199"/>
    </row>
    <row r="188" spans="1:9" ht="3" customHeight="1">
      <c r="A188" s="197"/>
      <c r="B188" s="198"/>
      <c r="C188" s="198"/>
      <c r="D188" s="198"/>
      <c r="E188" s="198"/>
      <c r="F188" s="198"/>
      <c r="G188" s="198"/>
      <c r="H188" s="198"/>
      <c r="I188" s="199"/>
    </row>
    <row r="189" spans="1:9" ht="1.5" customHeight="1" thickBot="1">
      <c r="A189" s="3"/>
      <c r="B189" s="79"/>
      <c r="C189" s="79"/>
      <c r="D189" s="79"/>
      <c r="E189" s="79"/>
      <c r="F189" s="79"/>
      <c r="G189" s="79"/>
      <c r="H189" s="79"/>
      <c r="I189" s="80"/>
    </row>
    <row r="190" ht="12" thickTop="1"/>
  </sheetData>
  <printOptions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 topLeftCell="A1">
      <selection activeCell="A11" sqref="A11"/>
    </sheetView>
  </sheetViews>
  <sheetFormatPr defaultColWidth="9.140625" defaultRowHeight="12.75"/>
  <cols>
    <col min="1" max="1" width="11.140625" style="82" customWidth="1"/>
    <col min="2" max="6" width="9.00390625" style="82" customWidth="1"/>
    <col min="7" max="7" width="10.00390625" style="77" customWidth="1"/>
    <col min="8" max="8" width="14.421875" style="77" customWidth="1"/>
    <col min="9" max="9" width="3.57421875" style="77" customWidth="1"/>
    <col min="10" max="10" width="6.8515625" style="77" customWidth="1"/>
    <col min="11" max="11" width="6.00390625" style="77" customWidth="1"/>
    <col min="12" max="12" width="11.28125" style="77" customWidth="1"/>
    <col min="13" max="16384" width="7.57421875" style="77" customWidth="1"/>
  </cols>
  <sheetData>
    <row r="1" ht="14.25" customHeight="1" thickBot="1">
      <c r="A1" s="81" t="s">
        <v>116</v>
      </c>
    </row>
    <row r="2" spans="1:12" ht="12" customHeight="1" thickTop="1">
      <c r="A2" s="4" t="s">
        <v>117</v>
      </c>
      <c r="B2" s="70"/>
      <c r="C2" s="70"/>
      <c r="D2" s="70"/>
      <c r="E2" s="70"/>
      <c r="F2" s="70"/>
      <c r="G2" s="71"/>
      <c r="I2" s="24" t="s">
        <v>9</v>
      </c>
      <c r="J2" s="25"/>
      <c r="K2" s="25"/>
      <c r="L2" s="26"/>
    </row>
    <row r="3" spans="1:12" ht="10.5" customHeight="1" thickBot="1">
      <c r="A3" s="5" t="s">
        <v>118</v>
      </c>
      <c r="B3" s="72"/>
      <c r="C3" s="72"/>
      <c r="D3" s="72"/>
      <c r="E3" s="72"/>
      <c r="F3" s="72"/>
      <c r="G3" s="73"/>
      <c r="I3" s="31"/>
      <c r="J3" s="32"/>
      <c r="K3" s="32"/>
      <c r="L3" s="33"/>
    </row>
    <row r="4" spans="1:12" ht="10.5" customHeight="1" thickBot="1" thickTop="1">
      <c r="A4" s="5" t="s">
        <v>119</v>
      </c>
      <c r="B4" s="72"/>
      <c r="C4" s="72"/>
      <c r="D4" s="72"/>
      <c r="E4" s="72"/>
      <c r="F4" s="72"/>
      <c r="G4" s="73"/>
      <c r="I4" s="31"/>
      <c r="J4" s="39"/>
      <c r="K4" s="40" t="s">
        <v>12</v>
      </c>
      <c r="L4" s="33"/>
    </row>
    <row r="5" spans="1:12" ht="10.5" customHeight="1" thickBot="1" thickTop="1">
      <c r="A5" s="5" t="s">
        <v>120</v>
      </c>
      <c r="B5" s="72"/>
      <c r="C5" s="72"/>
      <c r="D5" s="72"/>
      <c r="E5" s="72"/>
      <c r="F5" s="72"/>
      <c r="G5" s="73"/>
      <c r="I5" s="31"/>
      <c r="J5" s="40"/>
      <c r="K5" s="40"/>
      <c r="L5" s="33"/>
    </row>
    <row r="6" spans="1:12" ht="10.5" customHeight="1" thickBot="1" thickTop="1">
      <c r="A6" s="6" t="s">
        <v>121</v>
      </c>
      <c r="B6" s="83"/>
      <c r="C6" s="83"/>
      <c r="D6" s="83"/>
      <c r="E6" s="83"/>
      <c r="F6" s="83"/>
      <c r="G6" s="84"/>
      <c r="I6" s="31"/>
      <c r="J6" s="49"/>
      <c r="K6" s="40" t="s">
        <v>14</v>
      </c>
      <c r="L6" s="33"/>
    </row>
    <row r="7" spans="1:12" ht="10.5" customHeight="1" thickBot="1" thickTop="1">
      <c r="A7" s="77"/>
      <c r="B7" s="77"/>
      <c r="C7" s="77"/>
      <c r="D7" s="77"/>
      <c r="E7" s="77"/>
      <c r="F7" s="77"/>
      <c r="I7" s="31"/>
      <c r="J7" s="40"/>
      <c r="K7" s="40"/>
      <c r="L7" s="33"/>
    </row>
    <row r="8" spans="1:12" ht="11.25" customHeight="1" thickBot="1" thickTop="1">
      <c r="A8" s="85"/>
      <c r="B8" s="86"/>
      <c r="C8" s="87"/>
      <c r="D8" s="88" t="s">
        <v>122</v>
      </c>
      <c r="E8" s="88" t="s">
        <v>123</v>
      </c>
      <c r="F8" s="89" t="s">
        <v>124</v>
      </c>
      <c r="I8" s="31"/>
      <c r="J8" s="55"/>
      <c r="K8" s="40" t="s">
        <v>17</v>
      </c>
      <c r="L8" s="33"/>
    </row>
    <row r="9" spans="1:12" ht="11.25" customHeight="1" thickBot="1" thickTop="1">
      <c r="A9" s="90"/>
      <c r="B9" s="91"/>
      <c r="C9" s="92" t="s">
        <v>125</v>
      </c>
      <c r="D9" s="93">
        <v>100</v>
      </c>
      <c r="E9" s="94">
        <v>100</v>
      </c>
      <c r="F9" s="95">
        <v>100</v>
      </c>
      <c r="I9" s="56"/>
      <c r="J9" s="57"/>
      <c r="K9" s="57"/>
      <c r="L9" s="58"/>
    </row>
    <row r="10" spans="1:12" ht="11.25" customHeight="1" thickBot="1" thickTop="1">
      <c r="A10" s="96" t="s">
        <v>126</v>
      </c>
      <c r="B10" s="92" t="s">
        <v>127</v>
      </c>
      <c r="C10" s="92" t="s">
        <v>128</v>
      </c>
      <c r="D10" s="97"/>
      <c r="E10" s="97"/>
      <c r="F10" s="98"/>
      <c r="I10" s="13"/>
      <c r="J10" s="13"/>
      <c r="K10" s="13"/>
      <c r="L10" s="13"/>
    </row>
    <row r="11" spans="1:6" ht="11.25" customHeight="1" thickBot="1" thickTop="1">
      <c r="A11" s="96" t="s">
        <v>129</v>
      </c>
      <c r="B11" s="99">
        <v>450</v>
      </c>
      <c r="C11" s="100">
        <f>$D$9*D11+$E$9*E11+$F$9*F11</f>
        <v>200</v>
      </c>
      <c r="D11" s="97">
        <v>1</v>
      </c>
      <c r="E11" s="97">
        <v>1</v>
      </c>
      <c r="F11" s="98">
        <v>0</v>
      </c>
    </row>
    <row r="12" spans="1:8" ht="11.25" customHeight="1" thickTop="1">
      <c r="A12" s="96" t="s">
        <v>130</v>
      </c>
      <c r="B12" s="101">
        <v>250</v>
      </c>
      <c r="C12" s="102">
        <f>$D$9*D12+$E$9*E12+$F$9*F12</f>
        <v>100</v>
      </c>
      <c r="D12" s="97">
        <v>1</v>
      </c>
      <c r="E12" s="97">
        <v>0</v>
      </c>
      <c r="F12" s="98">
        <v>0</v>
      </c>
      <c r="H12" s="103" t="s">
        <v>131</v>
      </c>
    </row>
    <row r="13" spans="1:8" ht="11.25" customHeight="1">
      <c r="A13" s="96" t="s">
        <v>132</v>
      </c>
      <c r="B13" s="101">
        <v>800</v>
      </c>
      <c r="C13" s="102">
        <f>$D$9*D13+$E$9*E13+$F$9*F13</f>
        <v>500</v>
      </c>
      <c r="D13" s="97">
        <v>2</v>
      </c>
      <c r="E13" s="97">
        <v>2</v>
      </c>
      <c r="F13" s="98">
        <v>1</v>
      </c>
      <c r="H13" s="104" t="s">
        <v>133</v>
      </c>
    </row>
    <row r="14" spans="1:8" ht="11.25" customHeight="1">
      <c r="A14" s="96" t="s">
        <v>134</v>
      </c>
      <c r="B14" s="101">
        <v>450</v>
      </c>
      <c r="C14" s="102">
        <f>$D$9*D14+$E$9*E14+$F$9*F14</f>
        <v>200</v>
      </c>
      <c r="D14" s="97">
        <v>1</v>
      </c>
      <c r="E14" s="97">
        <v>1</v>
      </c>
      <c r="F14" s="98">
        <v>0</v>
      </c>
      <c r="H14" s="104" t="s">
        <v>135</v>
      </c>
    </row>
    <row r="15" spans="1:8" ht="11.25" customHeight="1" thickBot="1">
      <c r="A15" s="105" t="s">
        <v>136</v>
      </c>
      <c r="B15" s="106">
        <v>600</v>
      </c>
      <c r="C15" s="107">
        <f>$D$9*D15+$E$9*E15+$F$9*F15</f>
        <v>400</v>
      </c>
      <c r="D15" s="108">
        <v>2</v>
      </c>
      <c r="E15" s="108">
        <v>1</v>
      </c>
      <c r="F15" s="109">
        <v>1</v>
      </c>
      <c r="H15" s="110">
        <v>0.9</v>
      </c>
    </row>
    <row r="16" ht="14.25" customHeight="1" thickBot="1" thickTop="1">
      <c r="D16" s="111" t="s">
        <v>137</v>
      </c>
    </row>
    <row r="17" spans="1:6" ht="11.25" customHeight="1" thickBot="1" thickTop="1">
      <c r="A17" s="77"/>
      <c r="B17" s="112"/>
      <c r="C17" s="113" t="s">
        <v>138</v>
      </c>
      <c r="D17" s="114">
        <f>75*MAX(D9,0)^$H$15</f>
        <v>4732.180083601453</v>
      </c>
      <c r="E17" s="115">
        <f>50*MAX(E9,0)^$H$15</f>
        <v>3154.7867224009683</v>
      </c>
      <c r="F17" s="116">
        <f>35*MAX(F9,0)^$H$15</f>
        <v>2208.350705680678</v>
      </c>
    </row>
    <row r="18" spans="1:6" ht="11.25" customHeight="1" thickBot="1" thickTop="1">
      <c r="A18" s="77"/>
      <c r="B18" s="117"/>
      <c r="C18" s="118" t="s">
        <v>139</v>
      </c>
      <c r="D18" s="119">
        <f>SUM(D17:F17)</f>
        <v>10095.317511683099</v>
      </c>
      <c r="E18" s="120"/>
      <c r="F18" s="121"/>
    </row>
    <row r="19" ht="7.5" customHeight="1" thickBot="1" thickTop="1"/>
    <row r="20" spans="1:8" ht="14.25" customHeight="1" thickTop="1">
      <c r="A20" s="1" t="s">
        <v>140</v>
      </c>
      <c r="B20" s="70"/>
      <c r="C20" s="70"/>
      <c r="D20" s="70"/>
      <c r="E20" s="70"/>
      <c r="F20" s="70"/>
      <c r="G20" s="70"/>
      <c r="H20" s="71"/>
    </row>
    <row r="21" spans="1:8" ht="11.25">
      <c r="A21" s="2" t="s">
        <v>141</v>
      </c>
      <c r="B21" s="72"/>
      <c r="C21" s="72"/>
      <c r="D21" s="72"/>
      <c r="E21" s="72"/>
      <c r="F21" s="72"/>
      <c r="G21" s="72"/>
      <c r="H21" s="73"/>
    </row>
    <row r="22" spans="1:8" ht="11.25">
      <c r="A22" s="2" t="s">
        <v>142</v>
      </c>
      <c r="B22" s="72"/>
      <c r="C22" s="72"/>
      <c r="D22" s="72"/>
      <c r="E22" s="72"/>
      <c r="F22" s="72"/>
      <c r="G22" s="72"/>
      <c r="H22" s="73"/>
    </row>
    <row r="23" spans="1:8" ht="11.25">
      <c r="A23" s="2"/>
      <c r="B23" s="72"/>
      <c r="C23" s="72"/>
      <c r="D23" s="72"/>
      <c r="E23" s="72"/>
      <c r="F23" s="72"/>
      <c r="G23" s="72"/>
      <c r="H23" s="73"/>
    </row>
    <row r="24" spans="1:8" ht="11.25">
      <c r="A24" s="74" t="s">
        <v>457</v>
      </c>
      <c r="B24" s="75"/>
      <c r="C24" s="75"/>
      <c r="D24" s="75"/>
      <c r="E24" s="75"/>
      <c r="F24" s="75"/>
      <c r="G24" s="75"/>
      <c r="H24" s="76"/>
    </row>
    <row r="25" spans="1:8" ht="5.25" customHeight="1">
      <c r="A25" s="2"/>
      <c r="B25" s="72"/>
      <c r="C25" s="72"/>
      <c r="D25" s="72"/>
      <c r="E25" s="72"/>
      <c r="F25" s="72"/>
      <c r="G25" s="72"/>
      <c r="H25" s="73"/>
    </row>
    <row r="26" spans="1:8" ht="11.25">
      <c r="A26" s="2" t="s">
        <v>143</v>
      </c>
      <c r="B26" s="72"/>
      <c r="C26" s="72" t="s">
        <v>144</v>
      </c>
      <c r="D26" s="72"/>
      <c r="E26" s="72" t="s">
        <v>145</v>
      </c>
      <c r="F26" s="72"/>
      <c r="G26" s="72"/>
      <c r="H26" s="73"/>
    </row>
    <row r="27" spans="1:8" ht="5.25" customHeight="1">
      <c r="A27" s="2"/>
      <c r="B27" s="72"/>
      <c r="C27" s="72"/>
      <c r="D27" s="72"/>
      <c r="E27" s="72"/>
      <c r="F27" s="72"/>
      <c r="G27" s="72"/>
      <c r="H27" s="73"/>
    </row>
    <row r="28" spans="1:8" ht="11.25">
      <c r="A28" s="2" t="s">
        <v>146</v>
      </c>
      <c r="B28" s="72"/>
      <c r="C28" s="72" t="s">
        <v>147</v>
      </c>
      <c r="D28" s="72"/>
      <c r="E28" s="72" t="s">
        <v>148</v>
      </c>
      <c r="F28" s="72"/>
      <c r="G28" s="72"/>
      <c r="H28" s="73"/>
    </row>
    <row r="29" spans="1:8" ht="5.25" customHeight="1">
      <c r="A29" s="2"/>
      <c r="B29" s="72"/>
      <c r="C29" s="72"/>
      <c r="D29" s="72"/>
      <c r="E29" s="72"/>
      <c r="F29" s="72"/>
      <c r="G29" s="72"/>
      <c r="H29" s="73"/>
    </row>
    <row r="30" spans="1:8" ht="11.25">
      <c r="A30" s="2" t="s">
        <v>149</v>
      </c>
      <c r="B30" s="72"/>
      <c r="C30" s="72" t="s">
        <v>150</v>
      </c>
      <c r="D30" s="72"/>
      <c r="E30" s="72" t="s">
        <v>151</v>
      </c>
      <c r="F30" s="72"/>
      <c r="G30" s="72"/>
      <c r="H30" s="73"/>
    </row>
    <row r="31" spans="1:8" ht="11.25">
      <c r="A31" s="2"/>
      <c r="B31" s="72"/>
      <c r="C31" s="72"/>
      <c r="D31" s="72"/>
      <c r="E31" s="72" t="s">
        <v>152</v>
      </c>
      <c r="F31" s="72"/>
      <c r="G31" s="72"/>
      <c r="H31" s="73"/>
    </row>
    <row r="32" spans="1:8" ht="5.25" customHeight="1">
      <c r="A32" s="2"/>
      <c r="B32" s="72"/>
      <c r="C32" s="72"/>
      <c r="D32" s="72"/>
      <c r="E32" s="72"/>
      <c r="F32" s="72"/>
      <c r="G32" s="72"/>
      <c r="H32" s="73"/>
    </row>
    <row r="33" spans="1:8" ht="11.25">
      <c r="A33" s="2"/>
      <c r="B33" s="72"/>
      <c r="C33" s="72" t="s">
        <v>153</v>
      </c>
      <c r="D33" s="72"/>
      <c r="E33" s="72" t="s">
        <v>154</v>
      </c>
      <c r="F33" s="72"/>
      <c r="G33" s="72"/>
      <c r="H33" s="73"/>
    </row>
    <row r="34" spans="1:8" ht="11.25">
      <c r="A34" s="2"/>
      <c r="B34" s="72"/>
      <c r="C34" s="72"/>
      <c r="D34" s="72"/>
      <c r="E34" s="72" t="s">
        <v>155</v>
      </c>
      <c r="F34" s="72"/>
      <c r="G34" s="72"/>
      <c r="H34" s="73"/>
    </row>
    <row r="35" spans="1:8" ht="11.25">
      <c r="A35" s="2"/>
      <c r="B35" s="72"/>
      <c r="C35" s="72"/>
      <c r="D35" s="72"/>
      <c r="E35" s="72"/>
      <c r="F35" s="72"/>
      <c r="G35" s="72"/>
      <c r="H35" s="73"/>
    </row>
    <row r="36" spans="1:8" ht="11.25">
      <c r="A36" s="2" t="s">
        <v>156</v>
      </c>
      <c r="B36" s="72"/>
      <c r="C36" s="72"/>
      <c r="D36" s="72"/>
      <c r="E36" s="72"/>
      <c r="F36" s="72"/>
      <c r="G36" s="72"/>
      <c r="H36" s="73"/>
    </row>
    <row r="37" spans="1:8" ht="11.25">
      <c r="A37" s="2" t="s">
        <v>157</v>
      </c>
      <c r="B37" s="72"/>
      <c r="C37" s="72"/>
      <c r="D37" s="72"/>
      <c r="E37" s="72"/>
      <c r="F37" s="72"/>
      <c r="G37" s="72"/>
      <c r="H37" s="73"/>
    </row>
    <row r="38" spans="1:8" ht="11.25">
      <c r="A38" s="2" t="s">
        <v>158</v>
      </c>
      <c r="B38" s="72"/>
      <c r="C38" s="72"/>
      <c r="D38" s="72"/>
      <c r="E38" s="72"/>
      <c r="F38" s="72"/>
      <c r="G38" s="72"/>
      <c r="H38" s="73"/>
    </row>
    <row r="39" spans="1:8" ht="11.25">
      <c r="A39" s="2" t="s">
        <v>159</v>
      </c>
      <c r="B39" s="72"/>
      <c r="C39" s="72"/>
      <c r="D39" s="72"/>
      <c r="E39" s="72"/>
      <c r="F39" s="72"/>
      <c r="G39" s="72"/>
      <c r="H39" s="73"/>
    </row>
    <row r="40" spans="1:8" ht="5.25" customHeight="1" thickBot="1">
      <c r="A40" s="3"/>
      <c r="B40" s="79"/>
      <c r="C40" s="79"/>
      <c r="D40" s="79"/>
      <c r="E40" s="79"/>
      <c r="F40" s="79"/>
      <c r="G40" s="79"/>
      <c r="H40" s="80"/>
    </row>
    <row r="41" ht="12" thickTop="1"/>
  </sheetData>
  <printOptions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workbookViewId="0" topLeftCell="A1">
      <selection activeCell="A11" sqref="A11"/>
    </sheetView>
  </sheetViews>
  <sheetFormatPr defaultColWidth="9.140625" defaultRowHeight="12.75"/>
  <cols>
    <col min="1" max="1" width="9.8515625" style="8" customWidth="1"/>
    <col min="2" max="7" width="8.421875" style="8" customWidth="1"/>
    <col min="8" max="8" width="16.28125" style="9" customWidth="1"/>
    <col min="9" max="9" width="2.8515625" style="9" customWidth="1"/>
    <col min="10" max="10" width="3.28125" style="9" customWidth="1"/>
    <col min="11" max="11" width="6.421875" style="9" customWidth="1"/>
    <col min="12" max="12" width="6.00390625" style="9" customWidth="1"/>
    <col min="13" max="13" width="12.00390625" style="9" customWidth="1"/>
    <col min="14" max="16384" width="7.57421875" style="9" customWidth="1"/>
  </cols>
  <sheetData>
    <row r="1" ht="14.25" customHeight="1" thickBot="1">
      <c r="A1" s="7" t="s">
        <v>160</v>
      </c>
    </row>
    <row r="2" spans="1:13" ht="12" customHeight="1" thickTop="1">
      <c r="A2" s="10" t="s">
        <v>439</v>
      </c>
      <c r="B2" s="11"/>
      <c r="C2" s="11"/>
      <c r="D2" s="11"/>
      <c r="E2" s="11"/>
      <c r="F2" s="11"/>
      <c r="G2" s="11"/>
      <c r="H2" s="12"/>
      <c r="J2" s="13"/>
      <c r="K2" s="13"/>
      <c r="L2" s="13"/>
      <c r="M2" s="13"/>
    </row>
    <row r="3" spans="1:13" ht="10.5" customHeight="1">
      <c r="A3" s="14" t="s">
        <v>440</v>
      </c>
      <c r="B3" s="15"/>
      <c r="C3" s="15"/>
      <c r="D3" s="15"/>
      <c r="E3" s="15"/>
      <c r="F3" s="15"/>
      <c r="G3" s="15"/>
      <c r="H3" s="16"/>
      <c r="J3" s="13"/>
      <c r="K3" s="13"/>
      <c r="L3" s="13"/>
      <c r="M3" s="13"/>
    </row>
    <row r="4" spans="1:13" ht="10.5" customHeight="1" thickBot="1">
      <c r="A4" s="17" t="s">
        <v>441</v>
      </c>
      <c r="B4" s="18"/>
      <c r="C4" s="18"/>
      <c r="D4" s="18"/>
      <c r="E4" s="18"/>
      <c r="F4" s="18"/>
      <c r="G4" s="18"/>
      <c r="H4" s="19"/>
      <c r="J4" s="13"/>
      <c r="K4" s="13"/>
      <c r="L4" s="13"/>
      <c r="M4" s="13"/>
    </row>
    <row r="5" spans="4:13" ht="5.25" customHeight="1" thickBot="1" thickTop="1">
      <c r="D5" s="9"/>
      <c r="J5" s="13"/>
      <c r="K5" s="13"/>
      <c r="L5" s="13"/>
      <c r="M5" s="13"/>
    </row>
    <row r="6" spans="1:13" ht="11.25" customHeight="1" thickTop="1">
      <c r="A6" s="20"/>
      <c r="B6" s="21"/>
      <c r="C6" s="22" t="s">
        <v>161</v>
      </c>
      <c r="D6" s="21"/>
      <c r="E6" s="21"/>
      <c r="F6" s="21"/>
      <c r="G6" s="21"/>
      <c r="H6" s="23"/>
      <c r="J6" s="24" t="s">
        <v>9</v>
      </c>
      <c r="K6" s="25"/>
      <c r="L6" s="25"/>
      <c r="M6" s="26"/>
    </row>
    <row r="7" spans="1:13" ht="11.25" customHeight="1" thickBot="1">
      <c r="A7" s="27" t="s">
        <v>162</v>
      </c>
      <c r="B7" s="28" t="s">
        <v>5</v>
      </c>
      <c r="C7" s="29" t="s">
        <v>163</v>
      </c>
      <c r="D7" s="29" t="s">
        <v>164</v>
      </c>
      <c r="E7" s="29" t="s">
        <v>165</v>
      </c>
      <c r="F7" s="29" t="s">
        <v>166</v>
      </c>
      <c r="G7" s="29" t="s">
        <v>167</v>
      </c>
      <c r="H7" s="30"/>
      <c r="J7" s="31"/>
      <c r="K7" s="32"/>
      <c r="L7" s="32"/>
      <c r="M7" s="33"/>
    </row>
    <row r="8" spans="1:13" ht="11.25" customHeight="1" thickBot="1" thickTop="1">
      <c r="A8" s="34" t="s">
        <v>458</v>
      </c>
      <c r="B8" s="35">
        <f>SUM(C8:G8)</f>
        <v>5</v>
      </c>
      <c r="C8" s="36">
        <v>1</v>
      </c>
      <c r="D8" s="37">
        <v>1</v>
      </c>
      <c r="E8" s="37">
        <v>1</v>
      </c>
      <c r="F8" s="37">
        <v>1</v>
      </c>
      <c r="G8" s="38">
        <v>1</v>
      </c>
      <c r="H8" s="30"/>
      <c r="J8" s="31"/>
      <c r="K8" s="39"/>
      <c r="L8" s="40" t="s">
        <v>12</v>
      </c>
      <c r="M8" s="33"/>
    </row>
    <row r="9" spans="1:13" ht="11.25" customHeight="1" thickBot="1" thickTop="1">
      <c r="A9" s="34" t="s">
        <v>168</v>
      </c>
      <c r="B9" s="41">
        <f>SUM(C9:G9)</f>
        <v>5</v>
      </c>
      <c r="C9" s="42">
        <v>1</v>
      </c>
      <c r="D9" s="43">
        <v>1</v>
      </c>
      <c r="E9" s="43">
        <v>1</v>
      </c>
      <c r="F9" s="43">
        <v>1</v>
      </c>
      <c r="G9" s="44">
        <v>1</v>
      </c>
      <c r="H9" s="30"/>
      <c r="J9" s="31"/>
      <c r="K9" s="40"/>
      <c r="L9" s="40"/>
      <c r="M9" s="33"/>
    </row>
    <row r="10" spans="1:13" ht="11.25" customHeight="1" thickBot="1" thickTop="1">
      <c r="A10" s="34" t="s">
        <v>169</v>
      </c>
      <c r="B10" s="45">
        <f>SUM(C10:G10)</f>
        <v>5</v>
      </c>
      <c r="C10" s="46">
        <v>1</v>
      </c>
      <c r="D10" s="47">
        <v>1</v>
      </c>
      <c r="E10" s="47">
        <v>1</v>
      </c>
      <c r="F10" s="47">
        <v>1</v>
      </c>
      <c r="G10" s="48">
        <v>1</v>
      </c>
      <c r="H10" s="30"/>
      <c r="J10" s="31"/>
      <c r="K10" s="49"/>
      <c r="L10" s="40" t="s">
        <v>14</v>
      </c>
      <c r="M10" s="33"/>
    </row>
    <row r="11" spans="1:13" ht="11.25" customHeight="1" thickBot="1" thickTop="1">
      <c r="A11" s="50"/>
      <c r="B11" s="43"/>
      <c r="C11" s="51" t="s">
        <v>170</v>
      </c>
      <c r="D11" s="51" t="s">
        <v>170</v>
      </c>
      <c r="E11" s="51" t="s">
        <v>170</v>
      </c>
      <c r="F11" s="51" t="s">
        <v>170</v>
      </c>
      <c r="G11" s="51" t="s">
        <v>170</v>
      </c>
      <c r="H11" s="30"/>
      <c r="J11" s="31"/>
      <c r="K11" s="40"/>
      <c r="L11" s="40"/>
      <c r="M11" s="33"/>
    </row>
    <row r="12" spans="1:13" ht="11.25" customHeight="1" thickBot="1" thickTop="1">
      <c r="A12" s="34" t="s">
        <v>171</v>
      </c>
      <c r="B12" s="43"/>
      <c r="C12" s="52">
        <f>SUM(C8:C10)</f>
        <v>3</v>
      </c>
      <c r="D12" s="53">
        <f>SUM(D8:D10)</f>
        <v>3</v>
      </c>
      <c r="E12" s="53">
        <f>SUM(E8:E10)</f>
        <v>3</v>
      </c>
      <c r="F12" s="53">
        <f>SUM(F8:F10)</f>
        <v>3</v>
      </c>
      <c r="G12" s="54">
        <f>SUM(G8:G10)</f>
        <v>3</v>
      </c>
      <c r="H12" s="30"/>
      <c r="J12" s="31"/>
      <c r="K12" s="55"/>
      <c r="L12" s="40" t="s">
        <v>17</v>
      </c>
      <c r="M12" s="33"/>
    </row>
    <row r="13" spans="1:13" ht="11.25" customHeight="1" thickBot="1" thickTop="1">
      <c r="A13" s="50"/>
      <c r="B13" s="43"/>
      <c r="C13" s="43"/>
      <c r="D13" s="43"/>
      <c r="E13" s="43"/>
      <c r="F13" s="43"/>
      <c r="G13" s="43"/>
      <c r="H13" s="30"/>
      <c r="J13" s="56"/>
      <c r="K13" s="57"/>
      <c r="L13" s="57"/>
      <c r="M13" s="58"/>
    </row>
    <row r="14" spans="1:8" ht="11.25" customHeight="1" thickBot="1" thickTop="1">
      <c r="A14" s="59"/>
      <c r="B14" s="60" t="s">
        <v>172</v>
      </c>
      <c r="C14" s="52">
        <v>180</v>
      </c>
      <c r="D14" s="53">
        <v>80</v>
      </c>
      <c r="E14" s="53">
        <v>200</v>
      </c>
      <c r="F14" s="53">
        <v>160</v>
      </c>
      <c r="G14" s="54">
        <v>220</v>
      </c>
      <c r="H14" s="61"/>
    </row>
    <row r="15" spans="1:8" ht="11.25" customHeight="1" thickBot="1" thickTop="1">
      <c r="A15" s="62" t="s">
        <v>162</v>
      </c>
      <c r="B15" s="63" t="s">
        <v>173</v>
      </c>
      <c r="C15" s="64" t="s">
        <v>174</v>
      </c>
      <c r="D15" s="65"/>
      <c r="E15" s="43"/>
      <c r="F15" s="43"/>
      <c r="G15" s="43"/>
      <c r="H15" s="23"/>
    </row>
    <row r="16" spans="1:8" ht="11.25" customHeight="1" thickTop="1">
      <c r="A16" s="34" t="s">
        <v>458</v>
      </c>
      <c r="B16" s="35">
        <v>310</v>
      </c>
      <c r="C16" s="43">
        <v>10</v>
      </c>
      <c r="D16" s="43">
        <v>8</v>
      </c>
      <c r="E16" s="43">
        <v>6</v>
      </c>
      <c r="F16" s="43">
        <v>5</v>
      </c>
      <c r="G16" s="43">
        <v>4</v>
      </c>
      <c r="H16" s="30"/>
    </row>
    <row r="17" spans="1:8" ht="11.25" customHeight="1">
      <c r="A17" s="34" t="s">
        <v>168</v>
      </c>
      <c r="B17" s="41">
        <v>260</v>
      </c>
      <c r="C17" s="43">
        <v>6</v>
      </c>
      <c r="D17" s="43">
        <v>5</v>
      </c>
      <c r="E17" s="43">
        <v>4</v>
      </c>
      <c r="F17" s="43">
        <v>3</v>
      </c>
      <c r="G17" s="43">
        <v>6</v>
      </c>
      <c r="H17" s="30"/>
    </row>
    <row r="18" spans="1:8" ht="11.25" customHeight="1" thickBot="1">
      <c r="A18" s="34" t="s">
        <v>169</v>
      </c>
      <c r="B18" s="45">
        <v>280</v>
      </c>
      <c r="C18" s="66">
        <v>3</v>
      </c>
      <c r="D18" s="66">
        <v>4</v>
      </c>
      <c r="E18" s="66">
        <v>5</v>
      </c>
      <c r="F18" s="66">
        <v>5</v>
      </c>
      <c r="G18" s="66">
        <v>9</v>
      </c>
      <c r="H18" s="61"/>
    </row>
    <row r="19" spans="1:8" ht="11.25" customHeight="1" thickBot="1" thickTop="1">
      <c r="A19" s="67"/>
      <c r="B19" s="43"/>
      <c r="C19" s="68"/>
      <c r="D19" s="68"/>
      <c r="E19" s="68"/>
      <c r="F19" s="68"/>
      <c r="G19" s="68"/>
      <c r="H19" s="23"/>
    </row>
    <row r="20" spans="1:8" ht="11.25" customHeight="1" thickBot="1" thickTop="1">
      <c r="A20" s="69" t="s">
        <v>175</v>
      </c>
      <c r="B20" s="119">
        <f>SUM(C20:G20)</f>
        <v>83</v>
      </c>
      <c r="C20" s="122">
        <f>C8*C16+C9*C17+C10*C18</f>
        <v>19</v>
      </c>
      <c r="D20" s="122">
        <f>D8*D16+D9*D17+D10*D18</f>
        <v>17</v>
      </c>
      <c r="E20" s="122">
        <f>E8*E16+E9*E17+E10*E18</f>
        <v>15</v>
      </c>
      <c r="F20" s="122">
        <f>F8*F16+F9*F17+F10*F18</f>
        <v>13</v>
      </c>
      <c r="G20" s="122">
        <f>G8*G16+G9*G17+G10*G18</f>
        <v>19</v>
      </c>
      <c r="H20" s="61"/>
    </row>
    <row r="21" ht="12.75" thickBot="1" thickTop="1"/>
    <row r="22" spans="1:8" ht="14.25" customHeight="1" thickTop="1">
      <c r="A22" s="1" t="s">
        <v>176</v>
      </c>
      <c r="B22" s="70"/>
      <c r="C22" s="70"/>
      <c r="D22" s="70"/>
      <c r="E22" s="70"/>
      <c r="F22" s="70"/>
      <c r="G22" s="70"/>
      <c r="H22" s="71"/>
    </row>
    <row r="23" spans="1:8" ht="11.25">
      <c r="A23" s="2" t="s">
        <v>177</v>
      </c>
      <c r="B23" s="72"/>
      <c r="C23" s="72"/>
      <c r="D23" s="72"/>
      <c r="E23" s="72"/>
      <c r="F23" s="72"/>
      <c r="G23" s="72"/>
      <c r="H23" s="73"/>
    </row>
    <row r="24" spans="1:8" ht="11.25">
      <c r="A24" s="2" t="s">
        <v>178</v>
      </c>
      <c r="B24" s="72"/>
      <c r="C24" s="72"/>
      <c r="D24" s="72"/>
      <c r="E24" s="72"/>
      <c r="F24" s="72"/>
      <c r="G24" s="72"/>
      <c r="H24" s="73"/>
    </row>
    <row r="25" spans="1:8" ht="11.25">
      <c r="A25" s="2" t="s">
        <v>179</v>
      </c>
      <c r="B25" s="72"/>
      <c r="C25" s="72"/>
      <c r="D25" s="72"/>
      <c r="E25" s="72"/>
      <c r="F25" s="72"/>
      <c r="G25" s="72"/>
      <c r="H25" s="73"/>
    </row>
    <row r="26" spans="1:8" ht="11.25">
      <c r="A26" s="2" t="s">
        <v>180</v>
      </c>
      <c r="B26" s="72"/>
      <c r="C26" s="72"/>
      <c r="D26" s="72"/>
      <c r="E26" s="72"/>
      <c r="F26" s="72"/>
      <c r="G26" s="72"/>
      <c r="H26" s="73"/>
    </row>
    <row r="27" spans="1:8" ht="11.25">
      <c r="A27" s="2"/>
      <c r="B27" s="72"/>
      <c r="C27" s="72"/>
      <c r="D27" s="72"/>
      <c r="E27" s="72"/>
      <c r="F27" s="72"/>
      <c r="G27" s="72"/>
      <c r="H27" s="73"/>
    </row>
    <row r="28" spans="1:8" s="77" customFormat="1" ht="11.25">
      <c r="A28" s="74" t="s">
        <v>457</v>
      </c>
      <c r="B28" s="75"/>
      <c r="C28" s="75"/>
      <c r="D28" s="75"/>
      <c r="E28" s="75"/>
      <c r="F28" s="75"/>
      <c r="G28" s="75"/>
      <c r="H28" s="76"/>
    </row>
    <row r="29" spans="1:8" ht="5.25" customHeight="1">
      <c r="A29" s="2"/>
      <c r="B29" s="72"/>
      <c r="C29" s="72"/>
      <c r="D29" s="72"/>
      <c r="E29" s="72"/>
      <c r="F29" s="72"/>
      <c r="G29" s="72"/>
      <c r="H29" s="73"/>
    </row>
    <row r="30" spans="1:11" ht="12.75">
      <c r="A30" s="2" t="s">
        <v>143</v>
      </c>
      <c r="B30" s="72"/>
      <c r="C30" s="72" t="s">
        <v>181</v>
      </c>
      <c r="D30" s="72"/>
      <c r="E30" s="72" t="s">
        <v>182</v>
      </c>
      <c r="F30" s="72"/>
      <c r="G30" s="72"/>
      <c r="H30" s="73"/>
      <c r="K30" s="13"/>
    </row>
    <row r="31" spans="1:8" ht="5.25" customHeight="1">
      <c r="A31" s="2"/>
      <c r="B31" s="72"/>
      <c r="C31" s="72"/>
      <c r="D31" s="72"/>
      <c r="E31" s="72"/>
      <c r="F31" s="72"/>
      <c r="G31" s="72"/>
      <c r="H31" s="73"/>
    </row>
    <row r="32" spans="1:8" ht="11.25">
      <c r="A32" s="2" t="s">
        <v>146</v>
      </c>
      <c r="B32" s="72"/>
      <c r="C32" s="72" t="s">
        <v>183</v>
      </c>
      <c r="D32" s="72"/>
      <c r="E32" s="72" t="s">
        <v>184</v>
      </c>
      <c r="F32" s="72"/>
      <c r="G32" s="72"/>
      <c r="H32" s="73"/>
    </row>
    <row r="33" spans="1:8" ht="11.25">
      <c r="A33" s="2"/>
      <c r="B33" s="72"/>
      <c r="C33" s="72"/>
      <c r="D33" s="72"/>
      <c r="E33" s="72" t="s">
        <v>185</v>
      </c>
      <c r="F33" s="72"/>
      <c r="G33" s="72"/>
      <c r="H33" s="73"/>
    </row>
    <row r="34" spans="1:8" ht="5.25" customHeight="1">
      <c r="A34" s="2"/>
      <c r="B34" s="72"/>
      <c r="C34" s="72"/>
      <c r="D34" s="72"/>
      <c r="E34" s="72"/>
      <c r="F34" s="72"/>
      <c r="G34" s="72"/>
      <c r="H34" s="73"/>
    </row>
    <row r="35" spans="1:8" ht="11.25">
      <c r="A35" s="2" t="s">
        <v>149</v>
      </c>
      <c r="B35" s="72"/>
      <c r="C35" s="72" t="s">
        <v>186</v>
      </c>
      <c r="D35" s="72"/>
      <c r="E35" s="72" t="s">
        <v>187</v>
      </c>
      <c r="F35" s="72"/>
      <c r="G35" s="72"/>
      <c r="H35" s="73"/>
    </row>
    <row r="36" spans="1:8" ht="11.25">
      <c r="A36" s="2"/>
      <c r="B36" s="72"/>
      <c r="C36" s="72"/>
      <c r="D36" s="72"/>
      <c r="E36" s="72" t="s">
        <v>188</v>
      </c>
      <c r="F36" s="72"/>
      <c r="G36" s="72"/>
      <c r="H36" s="73"/>
    </row>
    <row r="37" spans="1:8" ht="5.25" customHeight="1">
      <c r="A37" s="2"/>
      <c r="B37" s="72"/>
      <c r="C37" s="72"/>
      <c r="D37" s="72"/>
      <c r="E37" s="72"/>
      <c r="F37" s="72"/>
      <c r="G37" s="72"/>
      <c r="H37" s="73"/>
    </row>
    <row r="38" spans="1:8" ht="11.25">
      <c r="A38" s="2"/>
      <c r="B38" s="72"/>
      <c r="C38" s="72" t="s">
        <v>189</v>
      </c>
      <c r="D38" s="72"/>
      <c r="E38" s="72" t="s">
        <v>190</v>
      </c>
      <c r="F38" s="72"/>
      <c r="G38" s="72"/>
      <c r="H38" s="73"/>
    </row>
    <row r="39" spans="1:8" ht="11.25">
      <c r="A39" s="2"/>
      <c r="B39" s="72"/>
      <c r="C39" s="72"/>
      <c r="D39" s="72"/>
      <c r="E39" s="72" t="s">
        <v>191</v>
      </c>
      <c r="F39" s="72"/>
      <c r="G39" s="72"/>
      <c r="H39" s="73"/>
    </row>
    <row r="40" spans="1:8" ht="5.25" customHeight="1">
      <c r="A40" s="2"/>
      <c r="B40" s="72"/>
      <c r="C40" s="72"/>
      <c r="D40" s="72"/>
      <c r="E40" s="72"/>
      <c r="F40" s="72"/>
      <c r="G40" s="72"/>
      <c r="H40" s="73"/>
    </row>
    <row r="41" spans="1:8" ht="11.25">
      <c r="A41" s="2"/>
      <c r="B41" s="72"/>
      <c r="C41" s="72" t="s">
        <v>192</v>
      </c>
      <c r="D41" s="72"/>
      <c r="E41" s="72" t="s">
        <v>193</v>
      </c>
      <c r="F41" s="72"/>
      <c r="G41" s="72"/>
      <c r="H41" s="73"/>
    </row>
    <row r="42" spans="1:8" ht="3" customHeight="1">
      <c r="A42" s="2"/>
      <c r="B42" s="72"/>
      <c r="C42" s="72"/>
      <c r="D42" s="72"/>
      <c r="E42" s="72"/>
      <c r="F42" s="72"/>
      <c r="G42" s="72"/>
      <c r="H42" s="73"/>
    </row>
    <row r="43" spans="1:8" ht="11.25">
      <c r="A43" s="2"/>
      <c r="B43" s="72"/>
      <c r="C43" s="72"/>
      <c r="D43" s="72"/>
      <c r="E43" s="72"/>
      <c r="F43" s="72"/>
      <c r="G43" s="72"/>
      <c r="H43" s="73"/>
    </row>
    <row r="44" spans="1:8" ht="11.25">
      <c r="A44" s="2" t="s">
        <v>194</v>
      </c>
      <c r="B44" s="72"/>
      <c r="C44" s="72"/>
      <c r="D44" s="72"/>
      <c r="E44" s="72"/>
      <c r="F44" s="72"/>
      <c r="G44" s="72"/>
      <c r="H44" s="73"/>
    </row>
    <row r="45" spans="1:8" ht="11.25">
      <c r="A45" s="2" t="s">
        <v>195</v>
      </c>
      <c r="B45" s="72"/>
      <c r="C45" s="72"/>
      <c r="D45" s="72"/>
      <c r="E45" s="72"/>
      <c r="F45" s="72"/>
      <c r="G45" s="72"/>
      <c r="H45" s="73"/>
    </row>
    <row r="46" spans="1:8" ht="11.25">
      <c r="A46" s="2" t="s">
        <v>196</v>
      </c>
      <c r="B46" s="72"/>
      <c r="C46" s="72"/>
      <c r="D46" s="72"/>
      <c r="E46" s="72"/>
      <c r="F46" s="72"/>
      <c r="G46" s="72"/>
      <c r="H46" s="73"/>
    </row>
    <row r="47" spans="1:8" ht="5.25" customHeight="1" thickBot="1">
      <c r="A47" s="3"/>
      <c r="B47" s="79"/>
      <c r="C47" s="79"/>
      <c r="D47" s="79"/>
      <c r="E47" s="79"/>
      <c r="F47" s="79"/>
      <c r="G47" s="79"/>
      <c r="H47" s="80"/>
    </row>
    <row r="48" ht="12" thickTop="1"/>
  </sheetData>
  <printOptions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8.7109375" style="13" customWidth="1"/>
    <col min="2" max="2" width="9.140625" style="13" customWidth="1"/>
    <col min="3" max="3" width="9.7109375" style="13" customWidth="1"/>
    <col min="4" max="4" width="9.8515625" style="13" customWidth="1"/>
    <col min="5" max="5" width="3.7109375" style="13" customWidth="1"/>
    <col min="6" max="6" width="5.140625" style="13" customWidth="1"/>
    <col min="7" max="7" width="5.421875" style="13" customWidth="1"/>
    <col min="8" max="8" width="5.140625" style="13" customWidth="1"/>
    <col min="9" max="9" width="5.7109375" style="13" customWidth="1"/>
    <col min="10" max="10" width="5.140625" style="13" customWidth="1"/>
    <col min="11" max="11" width="4.00390625" style="13" customWidth="1"/>
    <col min="12" max="12" width="8.7109375" style="13" customWidth="1"/>
    <col min="13" max="13" width="2.140625" style="13" customWidth="1"/>
    <col min="14" max="14" width="2.57421875" style="13" customWidth="1"/>
    <col min="15" max="15" width="4.8515625" style="13" customWidth="1"/>
    <col min="16" max="16" width="7.8515625" style="13" customWidth="1"/>
    <col min="17" max="17" width="10.00390625" style="13" customWidth="1"/>
    <col min="18" max="16384" width="9.140625" style="13" customWidth="1"/>
  </cols>
  <sheetData>
    <row r="1" spans="1:12" ht="14.25" customHeight="1" thickBot="1">
      <c r="A1" s="123" t="s">
        <v>197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2" customHeight="1" thickTop="1">
      <c r="A2" s="10" t="s">
        <v>198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10.5" customHeight="1" thickBot="1">
      <c r="A3" s="17" t="s">
        <v>199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1:12" ht="5.25" customHeight="1" thickTop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ht="5.25" customHeight="1" thickBot="1"/>
    <row r="6" spans="1:17" ht="14.25" thickBot="1" thickTop="1">
      <c r="A6" s="129" t="s">
        <v>200</v>
      </c>
      <c r="B6" s="130" t="s">
        <v>201</v>
      </c>
      <c r="C6" s="131"/>
      <c r="D6" s="132" t="s">
        <v>202</v>
      </c>
      <c r="E6" s="132"/>
      <c r="F6" s="132" t="s">
        <v>203</v>
      </c>
      <c r="G6" s="132" t="s">
        <v>204</v>
      </c>
      <c r="H6" s="132" t="s">
        <v>205</v>
      </c>
      <c r="I6" s="132" t="s">
        <v>206</v>
      </c>
      <c r="J6" s="132" t="s">
        <v>207</v>
      </c>
      <c r="K6" s="132" t="s">
        <v>208</v>
      </c>
      <c r="L6" s="133" t="s">
        <v>209</v>
      </c>
      <c r="N6" s="24" t="s">
        <v>9</v>
      </c>
      <c r="O6" s="25"/>
      <c r="P6" s="25"/>
      <c r="Q6" s="26"/>
    </row>
    <row r="7" spans="1:17" ht="12" customHeight="1" thickBot="1" thickTop="1">
      <c r="A7" s="134" t="s">
        <v>210</v>
      </c>
      <c r="B7" s="135" t="s">
        <v>211</v>
      </c>
      <c r="C7" s="136"/>
      <c r="D7" s="137">
        <v>4</v>
      </c>
      <c r="E7" s="138"/>
      <c r="F7" s="139">
        <v>0</v>
      </c>
      <c r="G7" s="139">
        <v>0</v>
      </c>
      <c r="H7" s="139">
        <v>1</v>
      </c>
      <c r="I7" s="139">
        <v>1</v>
      </c>
      <c r="J7" s="139">
        <v>1</v>
      </c>
      <c r="K7" s="139">
        <v>1</v>
      </c>
      <c r="L7" s="140">
        <v>1</v>
      </c>
      <c r="N7" s="31"/>
      <c r="O7" s="32"/>
      <c r="P7" s="32"/>
      <c r="Q7" s="33"/>
    </row>
    <row r="8" spans="1:17" ht="12" customHeight="1" thickBot="1" thickTop="1">
      <c r="A8" s="134" t="s">
        <v>212</v>
      </c>
      <c r="B8" s="135" t="s">
        <v>213</v>
      </c>
      <c r="C8" s="136"/>
      <c r="D8" s="141">
        <v>4</v>
      </c>
      <c r="E8" s="138"/>
      <c r="F8" s="139">
        <v>1</v>
      </c>
      <c r="G8" s="139">
        <v>0</v>
      </c>
      <c r="H8" s="139">
        <v>0</v>
      </c>
      <c r="I8" s="139">
        <v>1</v>
      </c>
      <c r="J8" s="139">
        <v>1</v>
      </c>
      <c r="K8" s="139">
        <v>1</v>
      </c>
      <c r="L8" s="140">
        <v>1</v>
      </c>
      <c r="N8" s="31"/>
      <c r="O8" s="39"/>
      <c r="P8" s="40" t="s">
        <v>12</v>
      </c>
      <c r="Q8" s="33"/>
    </row>
    <row r="9" spans="1:17" ht="12" customHeight="1" thickBot="1" thickTop="1">
      <c r="A9" s="134" t="s">
        <v>214</v>
      </c>
      <c r="B9" s="135" t="s">
        <v>215</v>
      </c>
      <c r="C9" s="136"/>
      <c r="D9" s="141">
        <v>4</v>
      </c>
      <c r="E9" s="138"/>
      <c r="F9" s="139">
        <v>1</v>
      </c>
      <c r="G9" s="139">
        <v>1</v>
      </c>
      <c r="H9" s="139">
        <v>0</v>
      </c>
      <c r="I9" s="139">
        <v>0</v>
      </c>
      <c r="J9" s="139">
        <v>1</v>
      </c>
      <c r="K9" s="139">
        <v>1</v>
      </c>
      <c r="L9" s="140">
        <v>1</v>
      </c>
      <c r="N9" s="31"/>
      <c r="O9" s="40"/>
      <c r="P9" s="40"/>
      <c r="Q9" s="33"/>
    </row>
    <row r="10" spans="1:17" ht="12" customHeight="1" thickBot="1" thickTop="1">
      <c r="A10" s="134" t="s">
        <v>216</v>
      </c>
      <c r="B10" s="135" t="s">
        <v>217</v>
      </c>
      <c r="C10" s="136"/>
      <c r="D10" s="141">
        <v>6</v>
      </c>
      <c r="E10" s="138"/>
      <c r="F10" s="139">
        <v>1</v>
      </c>
      <c r="G10" s="139">
        <v>1</v>
      </c>
      <c r="H10" s="139">
        <v>1</v>
      </c>
      <c r="I10" s="139">
        <v>0</v>
      </c>
      <c r="J10" s="139">
        <v>0</v>
      </c>
      <c r="K10" s="139">
        <v>1</v>
      </c>
      <c r="L10" s="140">
        <v>1</v>
      </c>
      <c r="N10" s="31"/>
      <c r="O10" s="49"/>
      <c r="P10" s="40" t="s">
        <v>14</v>
      </c>
      <c r="Q10" s="33"/>
    </row>
    <row r="11" spans="1:17" ht="12" customHeight="1" thickBot="1" thickTop="1">
      <c r="A11" s="134" t="s">
        <v>218</v>
      </c>
      <c r="B11" s="135" t="s">
        <v>219</v>
      </c>
      <c r="C11" s="136"/>
      <c r="D11" s="141">
        <v>6</v>
      </c>
      <c r="E11" s="138"/>
      <c r="F11" s="139">
        <v>1</v>
      </c>
      <c r="G11" s="139">
        <v>1</v>
      </c>
      <c r="H11" s="139">
        <v>1</v>
      </c>
      <c r="I11" s="139">
        <v>1</v>
      </c>
      <c r="J11" s="139">
        <v>0</v>
      </c>
      <c r="K11" s="139">
        <v>0</v>
      </c>
      <c r="L11" s="140">
        <v>1</v>
      </c>
      <c r="N11" s="31"/>
      <c r="O11" s="40"/>
      <c r="P11" s="40"/>
      <c r="Q11" s="33"/>
    </row>
    <row r="12" spans="1:17" ht="12" customHeight="1" thickBot="1" thickTop="1">
      <c r="A12" s="134" t="s">
        <v>220</v>
      </c>
      <c r="B12" s="135" t="s">
        <v>221</v>
      </c>
      <c r="C12" s="136"/>
      <c r="D12" s="142">
        <v>4</v>
      </c>
      <c r="E12" s="143"/>
      <c r="F12" s="139">
        <v>1</v>
      </c>
      <c r="G12" s="139">
        <v>1</v>
      </c>
      <c r="H12" s="139">
        <v>1</v>
      </c>
      <c r="I12" s="139">
        <v>1</v>
      </c>
      <c r="J12" s="139">
        <v>1</v>
      </c>
      <c r="K12" s="139">
        <v>0</v>
      </c>
      <c r="L12" s="140">
        <v>1</v>
      </c>
      <c r="N12" s="31"/>
      <c r="O12" s="55"/>
      <c r="P12" s="40" t="s">
        <v>17</v>
      </c>
      <c r="Q12" s="33"/>
    </row>
    <row r="13" spans="1:17" ht="12" customHeight="1" thickBot="1" thickTop="1">
      <c r="A13" s="144" t="s">
        <v>222</v>
      </c>
      <c r="B13" s="145" t="s">
        <v>223</v>
      </c>
      <c r="C13" s="146"/>
      <c r="D13" s="147">
        <v>4</v>
      </c>
      <c r="E13" s="148"/>
      <c r="F13" s="149">
        <v>0</v>
      </c>
      <c r="G13" s="150">
        <v>1</v>
      </c>
      <c r="H13" s="150">
        <v>1</v>
      </c>
      <c r="I13" s="150">
        <v>1</v>
      </c>
      <c r="J13" s="150">
        <v>1</v>
      </c>
      <c r="K13" s="150">
        <v>1</v>
      </c>
      <c r="L13" s="151">
        <v>0</v>
      </c>
      <c r="N13" s="56"/>
      <c r="O13" s="57"/>
      <c r="P13" s="57"/>
      <c r="Q13" s="58"/>
    </row>
    <row r="14" spans="1:12" ht="5.25" customHeight="1" thickBot="1" thickTop="1">
      <c r="A14" s="124"/>
      <c r="B14" s="124"/>
      <c r="C14" s="124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1:12" ht="14.25" thickBot="1" thickTop="1">
      <c r="A15" s="124"/>
      <c r="B15" s="124"/>
      <c r="C15" s="153" t="s">
        <v>224</v>
      </c>
      <c r="D15" s="154">
        <f>SUM(D7:D13)</f>
        <v>32</v>
      </c>
      <c r="E15" s="154"/>
      <c r="F15" s="155">
        <f aca="true" t="shared" si="0" ref="F15:L15">$D$7*F7+$D$8*F8+$D$9*F9+$D$10*F10+$D$11*F11+$D$12*F12+$D$13*F13</f>
        <v>24</v>
      </c>
      <c r="G15" s="156">
        <f t="shared" si="0"/>
        <v>24</v>
      </c>
      <c r="H15" s="156">
        <f t="shared" si="0"/>
        <v>24</v>
      </c>
      <c r="I15" s="156">
        <f t="shared" si="0"/>
        <v>22</v>
      </c>
      <c r="J15" s="156">
        <f t="shared" si="0"/>
        <v>20</v>
      </c>
      <c r="K15" s="156">
        <f t="shared" si="0"/>
        <v>22</v>
      </c>
      <c r="L15" s="157">
        <f t="shared" si="0"/>
        <v>28</v>
      </c>
    </row>
    <row r="16" spans="1:12" ht="5.25" customHeight="1" thickBot="1" thickTop="1">
      <c r="A16" s="124"/>
      <c r="B16" s="124"/>
      <c r="C16" s="158"/>
      <c r="D16" s="154"/>
      <c r="E16" s="154"/>
      <c r="F16" s="154"/>
      <c r="G16" s="154"/>
      <c r="H16" s="154"/>
      <c r="I16" s="154"/>
      <c r="J16" s="154"/>
      <c r="K16" s="154"/>
      <c r="L16" s="154"/>
    </row>
    <row r="17" spans="1:12" ht="14.25" thickBot="1" thickTop="1">
      <c r="A17" s="124"/>
      <c r="B17" s="124"/>
      <c r="C17" s="153" t="s">
        <v>225</v>
      </c>
      <c r="F17" s="155">
        <v>22</v>
      </c>
      <c r="G17" s="156">
        <v>17</v>
      </c>
      <c r="H17" s="156">
        <v>13</v>
      </c>
      <c r="I17" s="156">
        <v>14</v>
      </c>
      <c r="J17" s="156">
        <v>15</v>
      </c>
      <c r="K17" s="156">
        <v>18</v>
      </c>
      <c r="L17" s="157">
        <v>24</v>
      </c>
    </row>
    <row r="18" spans="2:12" ht="5.25" customHeight="1" thickTop="1">
      <c r="B18" s="124"/>
      <c r="C18" s="124"/>
      <c r="D18" s="152"/>
      <c r="E18" s="152"/>
      <c r="F18" s="152"/>
      <c r="G18" s="152"/>
      <c r="H18" s="152"/>
      <c r="I18" s="152"/>
      <c r="J18" s="152"/>
      <c r="K18" s="152"/>
      <c r="L18" s="152"/>
    </row>
    <row r="19" spans="1:12" ht="13.5" thickBot="1">
      <c r="A19" s="124" t="s">
        <v>226</v>
      </c>
      <c r="B19" s="159"/>
      <c r="C19" s="124"/>
      <c r="D19" s="161">
        <v>40</v>
      </c>
      <c r="E19" s="152"/>
      <c r="F19" s="152"/>
      <c r="G19" s="152"/>
      <c r="H19" s="152"/>
      <c r="I19" s="152"/>
      <c r="J19" s="152"/>
      <c r="K19" s="152"/>
      <c r="L19" s="152"/>
    </row>
    <row r="20" spans="1:12" ht="14.25" thickBot="1" thickTop="1">
      <c r="A20" s="124" t="s">
        <v>227</v>
      </c>
      <c r="B20" s="159"/>
      <c r="C20" s="124"/>
      <c r="D20" s="162">
        <f>D15*D19</f>
        <v>1280</v>
      </c>
      <c r="E20" s="152"/>
      <c r="F20" s="160"/>
      <c r="G20" s="152"/>
      <c r="H20" s="152"/>
      <c r="I20" s="152"/>
      <c r="J20" s="152"/>
      <c r="K20" s="152"/>
      <c r="L20" s="152"/>
    </row>
    <row r="21" ht="5.25" customHeight="1" thickBot="1" thickTop="1"/>
    <row r="22" spans="1:12" ht="14.25" customHeight="1" thickTop="1">
      <c r="A22" s="1" t="s">
        <v>228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</row>
    <row r="23" spans="1:12" ht="10.5" customHeight="1">
      <c r="A23" s="2" t="s">
        <v>229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3"/>
    </row>
    <row r="24" spans="1:12" ht="10.5" customHeight="1">
      <c r="A24" s="2" t="s">
        <v>230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</row>
    <row r="25" spans="1:12" ht="10.5" customHeight="1">
      <c r="A25" s="2" t="s">
        <v>231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3"/>
    </row>
    <row r="26" spans="1:12" ht="10.5" customHeight="1">
      <c r="A26" s="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</row>
    <row r="27" spans="1:12" s="77" customFormat="1" ht="11.25">
      <c r="A27" s="74" t="s">
        <v>457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1:12" ht="5.25" customHeight="1">
      <c r="A28" s="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</row>
    <row r="29" spans="1:12" ht="10.5" customHeight="1">
      <c r="A29" s="2" t="s">
        <v>143</v>
      </c>
      <c r="B29" s="72"/>
      <c r="C29" s="72" t="s">
        <v>232</v>
      </c>
      <c r="D29" s="72"/>
      <c r="E29" s="72" t="s">
        <v>233</v>
      </c>
      <c r="F29" s="72"/>
      <c r="G29" s="72"/>
      <c r="H29" s="72"/>
      <c r="I29" s="72"/>
      <c r="J29" s="72"/>
      <c r="K29" s="72"/>
      <c r="L29" s="73"/>
    </row>
    <row r="30" spans="1:12" ht="5.25" customHeight="1">
      <c r="A30" s="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</row>
    <row r="31" spans="1:12" ht="10.5" customHeight="1">
      <c r="A31" s="2" t="s">
        <v>146</v>
      </c>
      <c r="B31" s="72"/>
      <c r="C31" s="72" t="s">
        <v>234</v>
      </c>
      <c r="D31" s="72"/>
      <c r="E31" s="72" t="s">
        <v>235</v>
      </c>
      <c r="F31" s="72"/>
      <c r="G31" s="72"/>
      <c r="H31" s="72"/>
      <c r="I31" s="72"/>
      <c r="J31" s="72"/>
      <c r="K31" s="72"/>
      <c r="L31" s="73"/>
    </row>
    <row r="32" spans="1:12" ht="5.25" customHeight="1">
      <c r="A32" s="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</row>
    <row r="33" spans="1:12" ht="10.5" customHeight="1">
      <c r="A33" s="2" t="s">
        <v>149</v>
      </c>
      <c r="B33" s="72"/>
      <c r="C33" s="72" t="s">
        <v>236</v>
      </c>
      <c r="D33" s="72"/>
      <c r="E33" s="72" t="s">
        <v>237</v>
      </c>
      <c r="F33" s="72"/>
      <c r="G33" s="72"/>
      <c r="H33" s="72"/>
      <c r="I33" s="72"/>
      <c r="J33" s="72"/>
      <c r="K33" s="72"/>
      <c r="L33" s="73"/>
    </row>
    <row r="34" spans="1:12" ht="9.75" customHeight="1">
      <c r="A34" s="2"/>
      <c r="B34" s="72"/>
      <c r="C34" s="72"/>
      <c r="D34" s="72"/>
      <c r="E34" s="72" t="s">
        <v>238</v>
      </c>
      <c r="F34" s="72"/>
      <c r="G34" s="72"/>
      <c r="H34" s="72"/>
      <c r="I34" s="72"/>
      <c r="J34" s="72"/>
      <c r="K34" s="72"/>
      <c r="L34" s="73"/>
    </row>
    <row r="35" spans="1:12" ht="4.5" customHeight="1">
      <c r="A35" s="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3"/>
    </row>
    <row r="36" spans="1:12" ht="10.5" customHeight="1">
      <c r="A36" s="2"/>
      <c r="B36" s="72"/>
      <c r="C36" s="72" t="s">
        <v>239</v>
      </c>
      <c r="D36" s="72"/>
      <c r="E36" s="72" t="s">
        <v>240</v>
      </c>
      <c r="F36" s="72"/>
      <c r="G36" s="72"/>
      <c r="H36" s="72"/>
      <c r="I36" s="72"/>
      <c r="J36" s="72"/>
      <c r="K36" s="72"/>
      <c r="L36" s="73"/>
    </row>
    <row r="37" spans="1:12" ht="5.25" customHeight="1">
      <c r="A37" s="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3"/>
    </row>
    <row r="38" spans="1:12" ht="10.5" customHeight="1">
      <c r="A38" s="2"/>
      <c r="B38" s="72"/>
      <c r="C38" s="72" t="s">
        <v>241</v>
      </c>
      <c r="D38" s="72"/>
      <c r="E38" s="72" t="s">
        <v>242</v>
      </c>
      <c r="F38" s="72"/>
      <c r="G38" s="72"/>
      <c r="H38" s="72"/>
      <c r="I38" s="72"/>
      <c r="J38" s="72"/>
      <c r="K38" s="72"/>
      <c r="L38" s="73"/>
    </row>
    <row r="39" spans="1:12" ht="10.5" customHeight="1">
      <c r="A39" s="2"/>
      <c r="B39" s="72"/>
      <c r="C39" s="72"/>
      <c r="D39" s="72"/>
      <c r="E39" s="72" t="s">
        <v>243</v>
      </c>
      <c r="F39" s="72"/>
      <c r="G39" s="72"/>
      <c r="H39" s="72"/>
      <c r="I39" s="72"/>
      <c r="J39" s="72"/>
      <c r="K39" s="72"/>
      <c r="L39" s="73"/>
    </row>
    <row r="40" spans="1:12" ht="5.25" customHeight="1">
      <c r="A40" s="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3"/>
    </row>
    <row r="41" spans="1:12" ht="10.5" customHeight="1">
      <c r="A41" s="2" t="s">
        <v>244</v>
      </c>
      <c r="B41" s="72"/>
      <c r="C41" s="72" t="s">
        <v>245</v>
      </c>
      <c r="D41" s="72"/>
      <c r="E41" s="72" t="s">
        <v>246</v>
      </c>
      <c r="F41" s="72"/>
      <c r="G41" s="72"/>
      <c r="H41" s="72"/>
      <c r="I41" s="72"/>
      <c r="J41" s="72"/>
      <c r="K41" s="72"/>
      <c r="L41" s="73"/>
    </row>
    <row r="42" spans="1:12" ht="10.5" customHeight="1">
      <c r="A42" s="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</row>
    <row r="43" spans="1:12" ht="10.5" customHeight="1">
      <c r="A43" s="2" t="s">
        <v>247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3"/>
    </row>
    <row r="44" spans="1:12" ht="10.5" customHeight="1">
      <c r="A44" s="2" t="s">
        <v>248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3"/>
    </row>
    <row r="45" spans="1:12" ht="2.25" customHeight="1">
      <c r="A45" s="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3"/>
    </row>
    <row r="46" spans="1:12" ht="5.25" customHeight="1" thickBot="1">
      <c r="A46" s="3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80"/>
    </row>
    <row r="47" ht="13.5" thickTop="1"/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10.8515625" style="164" customWidth="1"/>
    <col min="2" max="7" width="9.140625" style="164" customWidth="1"/>
    <col min="8" max="8" width="15.421875" style="164" customWidth="1"/>
    <col min="9" max="9" width="2.7109375" style="165" customWidth="1"/>
    <col min="10" max="10" width="1.8515625" style="165" customWidth="1"/>
    <col min="11" max="11" width="4.00390625" style="165" customWidth="1"/>
    <col min="12" max="12" width="7.7109375" style="165" customWidth="1"/>
    <col min="13" max="13" width="10.140625" style="165" customWidth="1"/>
    <col min="14" max="16384" width="7.57421875" style="165" customWidth="1"/>
  </cols>
  <sheetData>
    <row r="1" ht="14.25" customHeight="1" thickBot="1">
      <c r="A1" s="163" t="s">
        <v>249</v>
      </c>
    </row>
    <row r="2" spans="1:8" ht="12" customHeight="1" thickTop="1">
      <c r="A2" s="357" t="s">
        <v>250</v>
      </c>
      <c r="B2" s="358"/>
      <c r="C2" s="358"/>
      <c r="D2" s="358"/>
      <c r="E2" s="358"/>
      <c r="F2" s="358"/>
      <c r="G2" s="358"/>
      <c r="H2" s="361"/>
    </row>
    <row r="3" spans="1:8" ht="10.5" customHeight="1" thickBot="1">
      <c r="A3" s="359" t="s">
        <v>251</v>
      </c>
      <c r="B3" s="360"/>
      <c r="C3" s="360"/>
      <c r="D3" s="360"/>
      <c r="E3" s="360"/>
      <c r="F3" s="360"/>
      <c r="G3" s="360"/>
      <c r="H3" s="362"/>
    </row>
    <row r="4" ht="9" customHeight="1" thickBot="1" thickTop="1"/>
    <row r="5" spans="1:8" ht="11.25" customHeight="1" thickTop="1">
      <c r="A5" s="168"/>
      <c r="B5" s="169" t="s">
        <v>252</v>
      </c>
      <c r="C5" s="170" t="s">
        <v>253</v>
      </c>
      <c r="E5" s="171" t="s">
        <v>254</v>
      </c>
      <c r="F5" s="172"/>
      <c r="H5" s="165"/>
    </row>
    <row r="6" spans="1:8" ht="11.25" customHeight="1">
      <c r="A6" s="173" t="s">
        <v>255</v>
      </c>
      <c r="B6" s="203">
        <v>0.01</v>
      </c>
      <c r="C6" s="174">
        <v>1</v>
      </c>
      <c r="E6" s="175" t="s">
        <v>256</v>
      </c>
      <c r="F6" s="176"/>
      <c r="H6" s="177" t="s">
        <v>257</v>
      </c>
    </row>
    <row r="7" spans="1:8" ht="11.25" customHeight="1" thickBot="1">
      <c r="A7" s="173" t="s">
        <v>258</v>
      </c>
      <c r="B7" s="203">
        <v>0.04</v>
      </c>
      <c r="C7" s="174">
        <v>3</v>
      </c>
      <c r="E7" s="175" t="s">
        <v>259</v>
      </c>
      <c r="F7" s="176"/>
      <c r="H7" s="177" t="s">
        <v>260</v>
      </c>
    </row>
    <row r="8" spans="1:13" ht="11.25" customHeight="1" thickBot="1" thickTop="1">
      <c r="A8" s="178" t="s">
        <v>261</v>
      </c>
      <c r="B8" s="204">
        <v>0.09</v>
      </c>
      <c r="C8" s="179">
        <v>6</v>
      </c>
      <c r="E8" s="166" t="s">
        <v>262</v>
      </c>
      <c r="F8" s="167"/>
      <c r="G8" s="180" t="s">
        <v>5</v>
      </c>
      <c r="H8" s="205">
        <f>SUM(B13:H13)</f>
        <v>7700</v>
      </c>
      <c r="J8" s="13"/>
      <c r="K8" s="13"/>
      <c r="L8" s="13"/>
      <c r="M8" s="13"/>
    </row>
    <row r="9" spans="10:13" ht="9" customHeight="1" thickBot="1" thickTop="1">
      <c r="J9" s="13"/>
      <c r="K9" s="13"/>
      <c r="L9" s="13"/>
      <c r="M9" s="13"/>
    </row>
    <row r="10" spans="1:13" ht="11.25" customHeight="1" thickTop="1">
      <c r="A10" s="181" t="s">
        <v>263</v>
      </c>
      <c r="B10" s="355" t="s">
        <v>264</v>
      </c>
      <c r="C10" s="355" t="s">
        <v>265</v>
      </c>
      <c r="D10" s="355" t="s">
        <v>266</v>
      </c>
      <c r="E10" s="355" t="s">
        <v>267</v>
      </c>
      <c r="F10" s="355" t="s">
        <v>268</v>
      </c>
      <c r="G10" s="355" t="s">
        <v>269</v>
      </c>
      <c r="H10" s="356" t="s">
        <v>270</v>
      </c>
      <c r="J10" s="24" t="s">
        <v>9</v>
      </c>
      <c r="K10" s="25"/>
      <c r="L10" s="25"/>
      <c r="M10" s="26"/>
    </row>
    <row r="11" spans="1:13" ht="11.25" customHeight="1" thickBot="1">
      <c r="A11" s="182" t="s">
        <v>271</v>
      </c>
      <c r="B11" s="206">
        <v>400000</v>
      </c>
      <c r="C11" s="206">
        <f aca="true" t="shared" si="0" ref="C11:H11">B18</f>
        <v>205000</v>
      </c>
      <c r="D11" s="206">
        <f t="shared" si="0"/>
        <v>216000</v>
      </c>
      <c r="E11" s="206">
        <f t="shared" si="0"/>
        <v>237000</v>
      </c>
      <c r="F11" s="206">
        <f t="shared" si="0"/>
        <v>158400</v>
      </c>
      <c r="G11" s="206">
        <f t="shared" si="0"/>
        <v>109400</v>
      </c>
      <c r="H11" s="207">
        <f t="shared" si="0"/>
        <v>125400</v>
      </c>
      <c r="J11" s="31"/>
      <c r="K11" s="32"/>
      <c r="L11" s="32"/>
      <c r="M11" s="33"/>
    </row>
    <row r="12" spans="1:13" ht="11.25" customHeight="1" thickBot="1" thickTop="1">
      <c r="A12" s="182" t="s">
        <v>272</v>
      </c>
      <c r="B12" s="183"/>
      <c r="C12" s="183">
        <f>B14</f>
        <v>100000</v>
      </c>
      <c r="D12" s="183">
        <f>C14</f>
        <v>100000</v>
      </c>
      <c r="E12" s="183">
        <f>D14+B15</f>
        <v>110000</v>
      </c>
      <c r="F12" s="183">
        <f>E14</f>
        <v>100000</v>
      </c>
      <c r="G12" s="183">
        <f>F14</f>
        <v>100000</v>
      </c>
      <c r="H12" s="184">
        <f>G14+E15+B16</f>
        <v>120000</v>
      </c>
      <c r="J12" s="31"/>
      <c r="K12" s="39"/>
      <c r="L12" s="40" t="s">
        <v>12</v>
      </c>
      <c r="M12" s="33"/>
    </row>
    <row r="13" spans="1:13" ht="11.25" customHeight="1" thickBot="1" thickTop="1">
      <c r="A13" s="182" t="s">
        <v>273</v>
      </c>
      <c r="B13" s="185"/>
      <c r="C13" s="185">
        <f>B14*$B$6</f>
        <v>1000</v>
      </c>
      <c r="D13" s="185">
        <f>C14*$B$6</f>
        <v>1000</v>
      </c>
      <c r="E13" s="185">
        <f>D14*$B$6+B15*$B$7</f>
        <v>1400</v>
      </c>
      <c r="F13" s="185">
        <f>E14*$B$6</f>
        <v>1000</v>
      </c>
      <c r="G13" s="185">
        <f>F14*$B$6</f>
        <v>1000</v>
      </c>
      <c r="H13" s="184">
        <f>G14*$B$6+E15*$B$7+B16*$B$8</f>
        <v>2300</v>
      </c>
      <c r="J13" s="31"/>
      <c r="K13" s="40"/>
      <c r="L13" s="40"/>
      <c r="M13" s="33"/>
    </row>
    <row r="14" spans="1:13" ht="11.25" customHeight="1" thickBot="1" thickTop="1">
      <c r="A14" s="182" t="s">
        <v>274</v>
      </c>
      <c r="B14" s="186">
        <f aca="true" t="shared" si="1" ref="B14:G14">100000</f>
        <v>100000</v>
      </c>
      <c r="C14" s="187">
        <f t="shared" si="1"/>
        <v>100000</v>
      </c>
      <c r="D14" s="187">
        <f t="shared" si="1"/>
        <v>100000</v>
      </c>
      <c r="E14" s="187">
        <f t="shared" si="1"/>
        <v>100000</v>
      </c>
      <c r="F14" s="187">
        <f t="shared" si="1"/>
        <v>100000</v>
      </c>
      <c r="G14" s="188">
        <f t="shared" si="1"/>
        <v>100000</v>
      </c>
      <c r="H14" s="189"/>
      <c r="J14" s="31"/>
      <c r="K14" s="49"/>
      <c r="L14" s="40" t="s">
        <v>14</v>
      </c>
      <c r="M14" s="33"/>
    </row>
    <row r="15" spans="1:13" ht="11.25" customHeight="1" thickBot="1" thickTop="1">
      <c r="A15" s="182" t="s">
        <v>275</v>
      </c>
      <c r="B15" s="49">
        <v>10000</v>
      </c>
      <c r="C15" s="190"/>
      <c r="D15" s="185"/>
      <c r="E15" s="49">
        <v>10000</v>
      </c>
      <c r="F15" s="190"/>
      <c r="G15" s="185"/>
      <c r="H15" s="191"/>
      <c r="J15" s="31"/>
      <c r="K15" s="40"/>
      <c r="L15" s="40"/>
      <c r="M15" s="33"/>
    </row>
    <row r="16" spans="1:13" ht="11.25" customHeight="1" thickBot="1" thickTop="1">
      <c r="A16" s="182" t="s">
        <v>276</v>
      </c>
      <c r="B16" s="49">
        <v>10000</v>
      </c>
      <c r="C16" s="192"/>
      <c r="D16" s="193"/>
      <c r="E16" s="193"/>
      <c r="F16" s="193"/>
      <c r="G16" s="193"/>
      <c r="H16" s="194"/>
      <c r="J16" s="31"/>
      <c r="K16" s="55"/>
      <c r="L16" s="40" t="s">
        <v>17</v>
      </c>
      <c r="M16" s="33"/>
    </row>
    <row r="17" spans="1:13" ht="11.25" customHeight="1" thickBot="1" thickTop="1">
      <c r="A17" s="182" t="s">
        <v>277</v>
      </c>
      <c r="B17" s="185">
        <v>75000</v>
      </c>
      <c r="C17" s="185">
        <v>-10000</v>
      </c>
      <c r="D17" s="185">
        <v>-20000</v>
      </c>
      <c r="E17" s="185">
        <v>80000</v>
      </c>
      <c r="F17" s="185">
        <v>50000</v>
      </c>
      <c r="G17" s="185">
        <v>-15000</v>
      </c>
      <c r="H17" s="191">
        <v>60000</v>
      </c>
      <c r="J17" s="56"/>
      <c r="K17" s="57"/>
      <c r="L17" s="57"/>
      <c r="M17" s="58"/>
    </row>
    <row r="18" spans="1:8" ht="11.25" customHeight="1" thickBot="1" thickTop="1">
      <c r="A18" s="195" t="s">
        <v>278</v>
      </c>
      <c r="B18" s="208">
        <f aca="true" t="shared" si="2" ref="B18:H18">SUM(B11:B13)-SUM(B14:B17)</f>
        <v>205000</v>
      </c>
      <c r="C18" s="209">
        <f t="shared" si="2"/>
        <v>216000</v>
      </c>
      <c r="D18" s="209">
        <f t="shared" si="2"/>
        <v>237000</v>
      </c>
      <c r="E18" s="209">
        <f t="shared" si="2"/>
        <v>158400</v>
      </c>
      <c r="F18" s="209">
        <f t="shared" si="2"/>
        <v>109400</v>
      </c>
      <c r="G18" s="209">
        <f t="shared" si="2"/>
        <v>125400</v>
      </c>
      <c r="H18" s="210">
        <f t="shared" si="2"/>
        <v>187700</v>
      </c>
    </row>
    <row r="20" spans="2:4" ht="11.25">
      <c r="B20" s="164">
        <f>1*B14+3*B15+6*B16-4*SUM(B14:B16)</f>
        <v>-290000</v>
      </c>
      <c r="D20" s="196"/>
    </row>
    <row r="21" ht="11.25" customHeight="1" thickBot="1"/>
    <row r="22" spans="1:8" ht="14.25" customHeight="1" thickTop="1">
      <c r="A22" s="1" t="s">
        <v>279</v>
      </c>
      <c r="B22" s="70"/>
      <c r="C22" s="70"/>
      <c r="D22" s="70"/>
      <c r="E22" s="70"/>
      <c r="F22" s="70"/>
      <c r="G22" s="70"/>
      <c r="H22" s="71"/>
    </row>
    <row r="23" spans="1:8" ht="10.5" customHeight="1">
      <c r="A23" s="2" t="s">
        <v>280</v>
      </c>
      <c r="B23" s="72"/>
      <c r="C23" s="72"/>
      <c r="D23" s="72"/>
      <c r="E23" s="72"/>
      <c r="F23" s="72"/>
      <c r="G23" s="72"/>
      <c r="H23" s="73"/>
    </row>
    <row r="24" spans="1:8" ht="10.5" customHeight="1">
      <c r="A24" s="2" t="s">
        <v>281</v>
      </c>
      <c r="B24" s="72"/>
      <c r="C24" s="72"/>
      <c r="D24" s="72"/>
      <c r="E24" s="72"/>
      <c r="F24" s="72"/>
      <c r="G24" s="72"/>
      <c r="H24" s="73"/>
    </row>
    <row r="25" spans="1:8" ht="10.5" customHeight="1">
      <c r="A25" s="2" t="s">
        <v>282</v>
      </c>
      <c r="B25" s="72"/>
      <c r="C25" s="72"/>
      <c r="D25" s="72"/>
      <c r="E25" s="72"/>
      <c r="F25" s="72"/>
      <c r="G25" s="72"/>
      <c r="H25" s="73"/>
    </row>
    <row r="26" spans="1:8" ht="5.25" customHeight="1">
      <c r="A26" s="2"/>
      <c r="B26" s="72"/>
      <c r="C26" s="72"/>
      <c r="D26" s="72"/>
      <c r="E26" s="72"/>
      <c r="F26" s="72"/>
      <c r="G26" s="72"/>
      <c r="H26" s="73"/>
    </row>
    <row r="27" spans="1:8" ht="10.5" customHeight="1">
      <c r="A27" s="2" t="s">
        <v>283</v>
      </c>
      <c r="B27" s="72"/>
      <c r="C27" s="72"/>
      <c r="D27" s="72"/>
      <c r="E27" s="72"/>
      <c r="F27" s="72"/>
      <c r="G27" s="72"/>
      <c r="H27" s="73"/>
    </row>
    <row r="28" spans="1:8" ht="10.5" customHeight="1">
      <c r="A28" s="2" t="s">
        <v>284</v>
      </c>
      <c r="B28" s="72"/>
      <c r="C28" s="72"/>
      <c r="D28" s="72"/>
      <c r="E28" s="72"/>
      <c r="F28" s="72"/>
      <c r="G28" s="72"/>
      <c r="H28" s="73"/>
    </row>
    <row r="29" spans="1:8" ht="5.25" customHeight="1">
      <c r="A29" s="2"/>
      <c r="B29" s="72"/>
      <c r="C29" s="72"/>
      <c r="D29" s="72"/>
      <c r="E29" s="72"/>
      <c r="F29" s="72"/>
      <c r="G29" s="72"/>
      <c r="H29" s="73"/>
    </row>
    <row r="30" spans="1:8" ht="10.5" customHeight="1">
      <c r="A30" s="2" t="s">
        <v>444</v>
      </c>
      <c r="B30" s="72"/>
      <c r="C30" s="72"/>
      <c r="D30" s="72"/>
      <c r="E30" s="72"/>
      <c r="F30" s="72"/>
      <c r="G30" s="72"/>
      <c r="H30" s="73"/>
    </row>
    <row r="31" spans="1:8" ht="10.5" customHeight="1">
      <c r="A31" s="2" t="s">
        <v>445</v>
      </c>
      <c r="B31" s="72"/>
      <c r="C31" s="72"/>
      <c r="D31" s="72"/>
      <c r="E31" s="72"/>
      <c r="F31" s="72"/>
      <c r="G31" s="72"/>
      <c r="H31" s="73"/>
    </row>
    <row r="32" spans="1:8" ht="3" customHeight="1">
      <c r="A32" s="2"/>
      <c r="B32" s="72"/>
      <c r="C32" s="72"/>
      <c r="D32" s="72"/>
      <c r="E32" s="72"/>
      <c r="F32" s="72"/>
      <c r="G32" s="72"/>
      <c r="H32" s="73"/>
    </row>
    <row r="33" spans="1:8" ht="10.5" customHeight="1">
      <c r="A33" s="197"/>
      <c r="B33" s="198"/>
      <c r="C33" s="198"/>
      <c r="D33" s="198"/>
      <c r="E33" s="198"/>
      <c r="F33" s="198"/>
      <c r="G33" s="198"/>
      <c r="H33" s="199"/>
    </row>
    <row r="34" spans="1:12" s="77" customFormat="1" ht="10.5" customHeight="1">
      <c r="A34" s="74" t="s">
        <v>457</v>
      </c>
      <c r="B34" s="201"/>
      <c r="C34" s="201"/>
      <c r="D34" s="201"/>
      <c r="E34" s="201"/>
      <c r="F34" s="201"/>
      <c r="G34" s="201"/>
      <c r="H34" s="202"/>
      <c r="I34" s="13"/>
      <c r="J34" s="13"/>
      <c r="K34" s="13"/>
      <c r="L34" s="13"/>
    </row>
    <row r="35" spans="1:8" ht="5.25" customHeight="1">
      <c r="A35" s="197"/>
      <c r="B35" s="198"/>
      <c r="C35" s="198"/>
      <c r="D35" s="198"/>
      <c r="E35" s="198"/>
      <c r="F35" s="198"/>
      <c r="G35" s="198"/>
      <c r="H35" s="199"/>
    </row>
    <row r="36" spans="1:8" ht="10.5" customHeight="1">
      <c r="A36" s="2" t="s">
        <v>143</v>
      </c>
      <c r="B36" s="198"/>
      <c r="C36" s="198" t="s">
        <v>285</v>
      </c>
      <c r="D36" s="198"/>
      <c r="E36" s="198" t="s">
        <v>286</v>
      </c>
      <c r="F36" s="198"/>
      <c r="G36" s="198"/>
      <c r="H36" s="199"/>
    </row>
    <row r="37" spans="1:8" ht="5.25" customHeight="1">
      <c r="A37" s="197"/>
      <c r="B37" s="198"/>
      <c r="C37" s="198"/>
      <c r="D37" s="198"/>
      <c r="E37" s="198"/>
      <c r="F37" s="198"/>
      <c r="G37" s="198"/>
      <c r="H37" s="199"/>
    </row>
    <row r="38" spans="1:8" ht="10.5" customHeight="1">
      <c r="A38" s="2" t="s">
        <v>146</v>
      </c>
      <c r="B38" s="198"/>
      <c r="C38" s="198" t="s">
        <v>287</v>
      </c>
      <c r="D38" s="198"/>
      <c r="E38" s="198" t="s">
        <v>288</v>
      </c>
      <c r="F38" s="198"/>
      <c r="G38" s="198"/>
      <c r="H38" s="199"/>
    </row>
    <row r="39" spans="1:8" ht="10.5" customHeight="1">
      <c r="A39" s="197"/>
      <c r="B39" s="198"/>
      <c r="C39" s="198" t="s">
        <v>289</v>
      </c>
      <c r="D39" s="198"/>
      <c r="E39" s="198"/>
      <c r="F39" s="198"/>
      <c r="G39" s="198"/>
      <c r="H39" s="199"/>
    </row>
    <row r="40" spans="1:8" ht="5.25" customHeight="1">
      <c r="A40" s="197"/>
      <c r="B40" s="198"/>
      <c r="C40" s="198"/>
      <c r="D40" s="198"/>
      <c r="E40" s="198"/>
      <c r="F40" s="198"/>
      <c r="G40" s="198"/>
      <c r="H40" s="199"/>
    </row>
    <row r="41" spans="1:8" ht="10.5" customHeight="1">
      <c r="A41" s="2" t="s">
        <v>149</v>
      </c>
      <c r="B41" s="198"/>
      <c r="C41" s="198" t="s">
        <v>290</v>
      </c>
      <c r="D41" s="198"/>
      <c r="E41" s="198" t="s">
        <v>291</v>
      </c>
      <c r="F41" s="198"/>
      <c r="G41" s="198"/>
      <c r="H41" s="199"/>
    </row>
    <row r="42" spans="1:8" ht="10.5" customHeight="1">
      <c r="A42" s="197"/>
      <c r="B42" s="198"/>
      <c r="C42" s="198" t="s">
        <v>292</v>
      </c>
      <c r="D42" s="198"/>
      <c r="E42" s="198" t="s">
        <v>293</v>
      </c>
      <c r="F42" s="198"/>
      <c r="G42" s="198"/>
      <c r="H42" s="199"/>
    </row>
    <row r="43" spans="1:8" ht="10.5" customHeight="1">
      <c r="A43" s="197"/>
      <c r="B43" s="198"/>
      <c r="C43" s="198" t="s">
        <v>294</v>
      </c>
      <c r="D43" s="198"/>
      <c r="E43" s="198"/>
      <c r="F43" s="198"/>
      <c r="G43" s="198"/>
      <c r="H43" s="199"/>
    </row>
    <row r="44" spans="1:8" ht="5.25" customHeight="1">
      <c r="A44" s="197"/>
      <c r="B44" s="198"/>
      <c r="C44" s="198"/>
      <c r="D44" s="198"/>
      <c r="E44" s="198"/>
      <c r="F44" s="198"/>
      <c r="G44" s="198"/>
      <c r="H44" s="199"/>
    </row>
    <row r="45" spans="1:8" ht="10.5" customHeight="1">
      <c r="A45" s="197"/>
      <c r="B45" s="198"/>
      <c r="C45" s="198" t="s">
        <v>295</v>
      </c>
      <c r="D45" s="198"/>
      <c r="E45" s="198" t="s">
        <v>296</v>
      </c>
      <c r="F45" s="198"/>
      <c r="G45" s="198"/>
      <c r="H45" s="199"/>
    </row>
    <row r="46" spans="1:8" ht="3" customHeight="1">
      <c r="A46" s="197"/>
      <c r="B46" s="198"/>
      <c r="C46" s="198"/>
      <c r="D46" s="198"/>
      <c r="E46" s="198"/>
      <c r="F46" s="198"/>
      <c r="G46" s="198"/>
      <c r="H46" s="199"/>
    </row>
    <row r="47" spans="1:8" ht="9" customHeight="1">
      <c r="A47" s="197"/>
      <c r="B47" s="198"/>
      <c r="C47" s="198"/>
      <c r="D47" s="198"/>
      <c r="E47" s="198"/>
      <c r="F47" s="198"/>
      <c r="G47" s="198"/>
      <c r="H47" s="199"/>
    </row>
    <row r="48" spans="1:8" ht="10.5" customHeight="1">
      <c r="A48" s="197" t="s">
        <v>297</v>
      </c>
      <c r="B48" s="198"/>
      <c r="C48" s="198"/>
      <c r="D48" s="198"/>
      <c r="E48" s="198"/>
      <c r="F48" s="198"/>
      <c r="G48" s="198"/>
      <c r="H48" s="199"/>
    </row>
    <row r="49" spans="1:8" ht="10.5" customHeight="1">
      <c r="A49" s="197" t="s">
        <v>442</v>
      </c>
      <c r="B49" s="198"/>
      <c r="C49" s="198"/>
      <c r="D49" s="198"/>
      <c r="E49" s="198"/>
      <c r="F49" s="198"/>
      <c r="G49" s="198"/>
      <c r="H49" s="199"/>
    </row>
    <row r="50" spans="1:8" ht="10.5" customHeight="1">
      <c r="A50" s="197" t="s">
        <v>443</v>
      </c>
      <c r="B50" s="198"/>
      <c r="C50" s="198"/>
      <c r="D50" s="198"/>
      <c r="E50" s="198"/>
      <c r="F50" s="198"/>
      <c r="G50" s="198"/>
      <c r="H50" s="199"/>
    </row>
    <row r="51" spans="1:8" ht="5.25" customHeight="1">
      <c r="A51" s="197"/>
      <c r="B51" s="198"/>
      <c r="C51" s="198"/>
      <c r="D51" s="198"/>
      <c r="E51" s="198"/>
      <c r="F51" s="198"/>
      <c r="G51" s="198"/>
      <c r="H51" s="199"/>
    </row>
    <row r="52" spans="1:8" ht="10.5" customHeight="1">
      <c r="A52" s="197" t="s">
        <v>298</v>
      </c>
      <c r="B52" s="198"/>
      <c r="C52" s="198"/>
      <c r="D52" s="198"/>
      <c r="E52" s="198"/>
      <c r="F52" s="198"/>
      <c r="G52" s="198"/>
      <c r="H52" s="199"/>
    </row>
    <row r="53" spans="1:8" ht="10.5" customHeight="1">
      <c r="A53" s="197" t="s">
        <v>299</v>
      </c>
      <c r="B53" s="198"/>
      <c r="C53" s="198"/>
      <c r="D53" s="198"/>
      <c r="E53" s="198"/>
      <c r="F53" s="198"/>
      <c r="G53" s="198"/>
      <c r="H53" s="199"/>
    </row>
    <row r="54" spans="1:8" ht="10.5" customHeight="1">
      <c r="A54" s="197" t="s">
        <v>300</v>
      </c>
      <c r="B54" s="198"/>
      <c r="C54" s="198"/>
      <c r="D54" s="198"/>
      <c r="E54" s="198"/>
      <c r="F54" s="198"/>
      <c r="G54" s="198"/>
      <c r="H54" s="199"/>
    </row>
    <row r="55" spans="1:8" ht="5.25" customHeight="1">
      <c r="A55" s="197"/>
      <c r="B55" s="198"/>
      <c r="C55" s="198"/>
      <c r="D55" s="198"/>
      <c r="E55" s="198"/>
      <c r="F55" s="198"/>
      <c r="G55" s="198"/>
      <c r="H55" s="199"/>
    </row>
    <row r="56" spans="1:8" ht="10.5" customHeight="1">
      <c r="A56" s="2" t="s">
        <v>301</v>
      </c>
      <c r="B56" s="72"/>
      <c r="C56" s="72"/>
      <c r="D56" s="72"/>
      <c r="E56" s="72"/>
      <c r="F56" s="72"/>
      <c r="G56" s="72"/>
      <c r="H56" s="73"/>
    </row>
    <row r="57" spans="1:8" ht="10.5" customHeight="1">
      <c r="A57" s="2" t="s">
        <v>302</v>
      </c>
      <c r="B57" s="72"/>
      <c r="C57" s="72"/>
      <c r="D57" s="72"/>
      <c r="E57" s="72"/>
      <c r="F57" s="72"/>
      <c r="G57" s="72"/>
      <c r="H57" s="73"/>
    </row>
    <row r="58" spans="1:8" ht="10.5" customHeight="1">
      <c r="A58" s="2" t="s">
        <v>446</v>
      </c>
      <c r="B58" s="72"/>
      <c r="C58" s="72"/>
      <c r="D58" s="72"/>
      <c r="E58" s="72"/>
      <c r="F58" s="72"/>
      <c r="G58" s="72"/>
      <c r="H58" s="73"/>
    </row>
    <row r="59" spans="1:8" ht="10.5" customHeight="1">
      <c r="A59" s="2" t="s">
        <v>447</v>
      </c>
      <c r="B59" s="72"/>
      <c r="C59" s="72"/>
      <c r="D59" s="72"/>
      <c r="E59" s="72"/>
      <c r="F59" s="72"/>
      <c r="G59" s="72"/>
      <c r="H59" s="73"/>
    </row>
    <row r="60" spans="1:8" ht="10.5" customHeight="1">
      <c r="A60" s="2" t="s">
        <v>448</v>
      </c>
      <c r="B60" s="72"/>
      <c r="C60" s="72"/>
      <c r="D60" s="72"/>
      <c r="E60" s="72"/>
      <c r="F60" s="72"/>
      <c r="G60" s="72"/>
      <c r="H60" s="73"/>
    </row>
    <row r="61" spans="1:8" ht="10.5" customHeight="1">
      <c r="A61" s="78" t="s">
        <v>449</v>
      </c>
      <c r="B61" s="72"/>
      <c r="C61" s="72"/>
      <c r="D61" s="72"/>
      <c r="E61" s="72"/>
      <c r="F61" s="72"/>
      <c r="G61" s="72"/>
      <c r="H61" s="73"/>
    </row>
    <row r="62" spans="1:8" ht="10.5" customHeight="1">
      <c r="A62" s="2" t="s">
        <v>303</v>
      </c>
      <c r="B62" s="72"/>
      <c r="C62" s="72"/>
      <c r="D62" s="72"/>
      <c r="E62" s="72"/>
      <c r="F62" s="72"/>
      <c r="G62" s="72"/>
      <c r="H62" s="73"/>
    </row>
    <row r="63" spans="1:8" ht="11.25">
      <c r="A63" s="2" t="s">
        <v>304</v>
      </c>
      <c r="B63" s="72"/>
      <c r="C63" s="72"/>
      <c r="D63" s="72"/>
      <c r="E63" s="72"/>
      <c r="F63" s="72"/>
      <c r="G63" s="72"/>
      <c r="H63" s="73"/>
    </row>
    <row r="64" spans="1:8" ht="11.25">
      <c r="A64" s="2" t="s">
        <v>450</v>
      </c>
      <c r="B64" s="72"/>
      <c r="C64" s="72"/>
      <c r="D64" s="72"/>
      <c r="E64" s="72"/>
      <c r="F64" s="72"/>
      <c r="G64" s="72"/>
      <c r="H64" s="73"/>
    </row>
    <row r="65" spans="1:8" ht="11.25">
      <c r="A65" s="2" t="s">
        <v>451</v>
      </c>
      <c r="B65" s="72"/>
      <c r="C65" s="72"/>
      <c r="D65" s="72"/>
      <c r="E65" s="72"/>
      <c r="F65" s="72"/>
      <c r="G65" s="72"/>
      <c r="H65" s="73"/>
    </row>
    <row r="66" spans="1:8" ht="11.25">
      <c r="A66" s="2" t="s">
        <v>305</v>
      </c>
      <c r="B66" s="72"/>
      <c r="C66" s="72"/>
      <c r="D66" s="72"/>
      <c r="E66" s="72"/>
      <c r="F66" s="72"/>
      <c r="G66" s="72"/>
      <c r="H66" s="73"/>
    </row>
    <row r="67" spans="1:8" ht="5.25" customHeight="1" thickBot="1">
      <c r="A67" s="3"/>
      <c r="B67" s="79"/>
      <c r="C67" s="79"/>
      <c r="D67" s="79"/>
      <c r="E67" s="79"/>
      <c r="F67" s="79"/>
      <c r="G67" s="79"/>
      <c r="H67" s="80"/>
    </row>
    <row r="68" ht="12" thickTop="1"/>
  </sheetData>
  <printOptions/>
  <pageMargins left="0.75" right="0.75" top="1" bottom="1" header="0.5" footer="0.5"/>
  <pageSetup orientation="portrait"/>
  <headerFooter alignWithMargins="0">
    <oddHeader>&amp;C&amp;F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9.140625" style="212" customWidth="1"/>
    <col min="2" max="5" width="7.57421875" style="212" customWidth="1"/>
    <col min="6" max="6" width="8.8515625" style="212" customWidth="1"/>
    <col min="7" max="7" width="7.57421875" style="212" customWidth="1"/>
    <col min="8" max="8" width="13.421875" style="213" customWidth="1"/>
    <col min="9" max="9" width="3.28125" style="213" customWidth="1"/>
    <col min="10" max="10" width="6.8515625" style="213" customWidth="1"/>
    <col min="11" max="11" width="7.57421875" style="213" customWidth="1"/>
    <col min="12" max="12" width="10.140625" style="213" customWidth="1"/>
    <col min="13" max="16384" width="7.57421875" style="213" customWidth="1"/>
  </cols>
  <sheetData>
    <row r="1" ht="14.25" customHeight="1" thickBot="1">
      <c r="A1" s="211" t="s">
        <v>306</v>
      </c>
    </row>
    <row r="2" spans="1:8" ht="12" customHeight="1" thickTop="1">
      <c r="A2" s="214" t="s">
        <v>307</v>
      </c>
      <c r="B2" s="215"/>
      <c r="C2" s="215"/>
      <c r="D2" s="215"/>
      <c r="E2" s="215"/>
      <c r="F2" s="215"/>
      <c r="G2" s="215"/>
      <c r="H2" s="216"/>
    </row>
    <row r="3" spans="1:8" ht="10.5" customHeight="1">
      <c r="A3" s="217" t="s">
        <v>308</v>
      </c>
      <c r="B3" s="218"/>
      <c r="C3" s="218"/>
      <c r="D3" s="218"/>
      <c r="E3" s="218"/>
      <c r="F3" s="218"/>
      <c r="G3" s="218"/>
      <c r="H3" s="219"/>
    </row>
    <row r="4" spans="1:8" ht="10.5" customHeight="1" thickBot="1">
      <c r="A4" s="264" t="s">
        <v>309</v>
      </c>
      <c r="B4" s="220"/>
      <c r="C4" s="220"/>
      <c r="D4" s="220"/>
      <c r="E4" s="220"/>
      <c r="F4" s="220"/>
      <c r="G4" s="220"/>
      <c r="H4" s="221"/>
    </row>
    <row r="5" ht="7.5" customHeight="1" thickBot="1" thickTop="1"/>
    <row r="6" spans="1:7" ht="11.25" customHeight="1" thickTop="1">
      <c r="A6" s="222" t="s">
        <v>310</v>
      </c>
      <c r="B6" s="215"/>
      <c r="C6" s="265">
        <v>0.06</v>
      </c>
      <c r="D6" s="215"/>
      <c r="E6" s="223" t="s">
        <v>311</v>
      </c>
      <c r="F6" s="215"/>
      <c r="G6" s="267">
        <v>0.03</v>
      </c>
    </row>
    <row r="7" spans="1:7" ht="11.25" customHeight="1" thickBot="1">
      <c r="A7" s="224" t="s">
        <v>312</v>
      </c>
      <c r="B7" s="220"/>
      <c r="C7" s="266">
        <v>0.15</v>
      </c>
      <c r="D7" s="220"/>
      <c r="E7" s="225" t="s">
        <v>313</v>
      </c>
      <c r="F7" s="220"/>
      <c r="G7" s="268">
        <v>1</v>
      </c>
    </row>
    <row r="8" ht="7.5" customHeight="1" thickBot="1" thickTop="1"/>
    <row r="9" spans="1:12" ht="11.25" customHeight="1" thickBot="1" thickTop="1">
      <c r="A9" s="226"/>
      <c r="B9" s="227" t="s">
        <v>314</v>
      </c>
      <c r="C9" s="227" t="s">
        <v>315</v>
      </c>
      <c r="D9" s="228"/>
      <c r="E9" s="229" t="s">
        <v>316</v>
      </c>
      <c r="F9" s="229" t="s">
        <v>317</v>
      </c>
      <c r="G9" s="230" t="s">
        <v>318</v>
      </c>
      <c r="I9" s="24" t="s">
        <v>9</v>
      </c>
      <c r="J9" s="25"/>
      <c r="K9" s="25"/>
      <c r="L9" s="26"/>
    </row>
    <row r="10" spans="1:12" ht="11.25" customHeight="1" thickBot="1" thickTop="1">
      <c r="A10" s="231" t="s">
        <v>319</v>
      </c>
      <c r="B10" s="232">
        <v>0.8</v>
      </c>
      <c r="C10" s="232">
        <v>0.04</v>
      </c>
      <c r="D10" s="233"/>
      <c r="E10" s="234">
        <v>0.2</v>
      </c>
      <c r="F10" s="235">
        <f>E10*B10</f>
        <v>0.16000000000000003</v>
      </c>
      <c r="G10" s="236">
        <f>E10^2*C10</f>
        <v>0.0016000000000000003</v>
      </c>
      <c r="I10" s="31"/>
      <c r="J10" s="32"/>
      <c r="K10" s="32"/>
      <c r="L10" s="33"/>
    </row>
    <row r="11" spans="1:12" ht="11.25" customHeight="1" thickBot="1" thickTop="1">
      <c r="A11" s="231" t="s">
        <v>320</v>
      </c>
      <c r="B11" s="232">
        <v>1</v>
      </c>
      <c r="C11" s="232">
        <v>0.2</v>
      </c>
      <c r="D11" s="233"/>
      <c r="E11" s="237">
        <v>0.2</v>
      </c>
      <c r="F11" s="235">
        <f>E11*B11</f>
        <v>0.2</v>
      </c>
      <c r="G11" s="236">
        <f>E11^2*C11</f>
        <v>0.008000000000000002</v>
      </c>
      <c r="I11" s="31"/>
      <c r="J11" s="39"/>
      <c r="K11" s="40" t="s">
        <v>12</v>
      </c>
      <c r="L11" s="33"/>
    </row>
    <row r="12" spans="1:12" ht="11.25" customHeight="1" thickBot="1" thickTop="1">
      <c r="A12" s="231" t="s">
        <v>321</v>
      </c>
      <c r="B12" s="232">
        <v>1.8</v>
      </c>
      <c r="C12" s="232">
        <v>0.12</v>
      </c>
      <c r="D12" s="233"/>
      <c r="E12" s="237">
        <v>0.2</v>
      </c>
      <c r="F12" s="235">
        <f>E12*B12</f>
        <v>0.36000000000000004</v>
      </c>
      <c r="G12" s="236">
        <f>E12^2*C12</f>
        <v>0.0048000000000000004</v>
      </c>
      <c r="I12" s="31"/>
      <c r="J12" s="40"/>
      <c r="K12" s="40"/>
      <c r="L12" s="33"/>
    </row>
    <row r="13" spans="1:12" ht="11.25" customHeight="1" thickBot="1" thickTop="1">
      <c r="A13" s="231" t="s">
        <v>322</v>
      </c>
      <c r="B13" s="232">
        <v>2.2</v>
      </c>
      <c r="C13" s="232">
        <v>0.4</v>
      </c>
      <c r="D13" s="233"/>
      <c r="E13" s="237">
        <v>0.2</v>
      </c>
      <c r="F13" s="235">
        <f>E13*B13</f>
        <v>0.44000000000000006</v>
      </c>
      <c r="G13" s="236">
        <f>E13^2*C13</f>
        <v>0.016000000000000004</v>
      </c>
      <c r="I13" s="31"/>
      <c r="J13" s="49"/>
      <c r="K13" s="40" t="s">
        <v>14</v>
      </c>
      <c r="L13" s="33"/>
    </row>
    <row r="14" spans="1:12" ht="11.25" customHeight="1" thickBot="1" thickTop="1">
      <c r="A14" s="231" t="s">
        <v>323</v>
      </c>
      <c r="B14" s="232">
        <v>0</v>
      </c>
      <c r="C14" s="232">
        <v>0</v>
      </c>
      <c r="D14" s="233"/>
      <c r="E14" s="238">
        <v>0.2</v>
      </c>
      <c r="F14" s="235">
        <f>E14*B14</f>
        <v>0</v>
      </c>
      <c r="G14" s="236">
        <f>E14^2*C14</f>
        <v>0</v>
      </c>
      <c r="I14" s="31"/>
      <c r="J14" s="40"/>
      <c r="K14" s="40"/>
      <c r="L14" s="33"/>
    </row>
    <row r="15" spans="1:12" ht="11.25" customHeight="1" thickBot="1" thickTop="1">
      <c r="A15" s="239"/>
      <c r="B15" s="233"/>
      <c r="C15" s="233"/>
      <c r="D15" s="233"/>
      <c r="E15" s="240"/>
      <c r="F15" s="240"/>
      <c r="G15" s="241"/>
      <c r="I15" s="31"/>
      <c r="J15" s="55"/>
      <c r="K15" s="40" t="s">
        <v>17</v>
      </c>
      <c r="L15" s="33"/>
    </row>
    <row r="16" spans="1:12" ht="11.25" customHeight="1" thickBot="1" thickTop="1">
      <c r="A16" s="242" t="s">
        <v>5</v>
      </c>
      <c r="B16" s="243"/>
      <c r="C16" s="244"/>
      <c r="D16" s="245"/>
      <c r="E16" s="246">
        <f>SUM(E10:E14)</f>
        <v>1</v>
      </c>
      <c r="F16" s="247">
        <f>SUM(F10:F14)</f>
        <v>1.1600000000000001</v>
      </c>
      <c r="G16" s="248">
        <f>SUM(G10:G14)</f>
        <v>0.030400000000000007</v>
      </c>
      <c r="I16" s="56"/>
      <c r="J16" s="57"/>
      <c r="K16" s="57"/>
      <c r="L16" s="58"/>
    </row>
    <row r="17" spans="3:7" ht="11.25" customHeight="1" thickBot="1" thickTop="1">
      <c r="C17" s="249"/>
      <c r="D17" s="233"/>
      <c r="E17" s="250" t="s">
        <v>324</v>
      </c>
      <c r="F17" s="233"/>
      <c r="G17" s="251" t="s">
        <v>325</v>
      </c>
    </row>
    <row r="18" spans="2:7" ht="11.25" customHeight="1" thickBot="1" thickTop="1">
      <c r="B18" s="213"/>
      <c r="C18" s="252" t="s">
        <v>326</v>
      </c>
      <c r="D18" s="253"/>
      <c r="E18" s="254">
        <f>C6+(C7-C6)*F16</f>
        <v>0.1644</v>
      </c>
      <c r="F18" s="253"/>
      <c r="G18" s="246">
        <f>G6*F16^2+G16</f>
        <v>0.07076800000000001</v>
      </c>
    </row>
    <row r="20" spans="1:4" ht="12" thickBot="1">
      <c r="A20" s="255" t="s">
        <v>327</v>
      </c>
      <c r="D20" s="256" t="s">
        <v>328</v>
      </c>
    </row>
    <row r="21" spans="1:7" ht="12" thickTop="1">
      <c r="A21" s="257">
        <f>MAX($E$18)</f>
        <v>0.1644</v>
      </c>
      <c r="B21" s="258"/>
      <c r="C21" s="258"/>
      <c r="D21" s="257">
        <f>MIN($G$18)</f>
        <v>0.07076800000000001</v>
      </c>
      <c r="E21" s="258"/>
      <c r="F21" s="258"/>
      <c r="G21" s="258"/>
    </row>
    <row r="22" spans="1:7" ht="11.25">
      <c r="A22" s="259">
        <f>COUNT($E$10:$E$14)</f>
        <v>5</v>
      </c>
      <c r="B22" s="260"/>
      <c r="C22" s="260"/>
      <c r="D22" s="259">
        <f>COUNT($E$10:$E$14)</f>
        <v>5</v>
      </c>
      <c r="E22" s="260"/>
      <c r="F22" s="260"/>
      <c r="G22" s="260"/>
    </row>
    <row r="23" spans="1:7" ht="11.25">
      <c r="A23" s="259" t="b">
        <f>$E$10&gt;=0</f>
        <v>1</v>
      </c>
      <c r="B23" s="260"/>
      <c r="C23" s="260"/>
      <c r="D23" s="261" t="b">
        <f>$E$10&gt;=0</f>
        <v>1</v>
      </c>
      <c r="E23" s="260"/>
      <c r="F23" s="260"/>
      <c r="G23" s="260"/>
    </row>
    <row r="24" spans="1:7" ht="11.25">
      <c r="A24" s="259" t="b">
        <f>$E$11&gt;=0</f>
        <v>1</v>
      </c>
      <c r="B24" s="260"/>
      <c r="C24" s="260"/>
      <c r="D24" s="261" t="b">
        <f>$E$11&gt;=0</f>
        <v>1</v>
      </c>
      <c r="E24" s="260"/>
      <c r="F24" s="260"/>
      <c r="G24" s="260"/>
    </row>
    <row r="25" spans="1:7" ht="11.25">
      <c r="A25" s="259" t="b">
        <f>$E$12&gt;=0</f>
        <v>1</v>
      </c>
      <c r="B25" s="260"/>
      <c r="C25" s="260"/>
      <c r="D25" s="261" t="b">
        <f>$E$12&gt;=0</f>
        <v>1</v>
      </c>
      <c r="E25" s="260"/>
      <c r="F25" s="260"/>
      <c r="G25" s="260"/>
    </row>
    <row r="26" spans="1:7" ht="11.25">
      <c r="A26" s="259" t="b">
        <f>$E$13&gt;=0</f>
        <v>1</v>
      </c>
      <c r="B26" s="260"/>
      <c r="C26" s="260"/>
      <c r="D26" s="261" t="b">
        <f>$E$13&gt;=0</f>
        <v>1</v>
      </c>
      <c r="E26" s="260"/>
      <c r="F26" s="260"/>
      <c r="G26" s="260"/>
    </row>
    <row r="27" spans="1:7" ht="11.25">
      <c r="A27" s="259" t="b">
        <f>$E$14&gt;=0</f>
        <v>1</v>
      </c>
      <c r="B27" s="258"/>
      <c r="C27" s="258"/>
      <c r="D27" s="261" t="b">
        <f>$E$14&gt;=0</f>
        <v>1</v>
      </c>
      <c r="E27" s="258"/>
      <c r="F27" s="258"/>
      <c r="G27" s="258"/>
    </row>
    <row r="28" spans="1:7" ht="11.25">
      <c r="A28" s="259" t="b">
        <f>$E$16=1</f>
        <v>1</v>
      </c>
      <c r="B28" s="260"/>
      <c r="C28" s="260"/>
      <c r="D28" s="261" t="b">
        <f>$E$16=1</f>
        <v>1</v>
      </c>
      <c r="E28" s="260"/>
      <c r="F28" s="260"/>
      <c r="G28" s="260"/>
    </row>
    <row r="29" spans="1:7" ht="12" thickBot="1">
      <c r="A29" s="262" t="b">
        <f>$G$18&lt;=0.071</f>
        <v>1</v>
      </c>
      <c r="B29" s="260"/>
      <c r="C29" s="260"/>
      <c r="D29" s="263" t="b">
        <f>$E$18&gt;=0.164</f>
        <v>1</v>
      </c>
      <c r="E29" s="260"/>
      <c r="F29" s="260"/>
      <c r="G29" s="260"/>
    </row>
    <row r="30" ht="12.75" thickBot="1" thickTop="1"/>
    <row r="31" spans="1:10" ht="14.25" customHeight="1" thickTop="1">
      <c r="A31" s="1" t="s">
        <v>329</v>
      </c>
      <c r="B31" s="70"/>
      <c r="C31" s="70"/>
      <c r="D31" s="70"/>
      <c r="E31" s="70"/>
      <c r="F31" s="70"/>
      <c r="G31" s="70"/>
      <c r="H31" s="70"/>
      <c r="I31" s="70"/>
      <c r="J31" s="71"/>
    </row>
    <row r="32" spans="1:10" ht="10.5" customHeight="1">
      <c r="A32" s="2" t="s">
        <v>330</v>
      </c>
      <c r="B32" s="72"/>
      <c r="C32" s="72"/>
      <c r="D32" s="72"/>
      <c r="E32" s="72"/>
      <c r="F32" s="72"/>
      <c r="G32" s="72"/>
      <c r="H32" s="72"/>
      <c r="I32" s="72"/>
      <c r="J32" s="73"/>
    </row>
    <row r="33" spans="1:10" ht="3.75" customHeight="1">
      <c r="A33" s="2"/>
      <c r="B33" s="72"/>
      <c r="C33" s="72"/>
      <c r="D33" s="72"/>
      <c r="E33" s="72"/>
      <c r="F33" s="72"/>
      <c r="G33" s="72"/>
      <c r="H33" s="72"/>
      <c r="I33" s="72"/>
      <c r="J33" s="73"/>
    </row>
    <row r="34" spans="1:10" ht="5.25" customHeight="1">
      <c r="A34" s="2"/>
      <c r="B34" s="72"/>
      <c r="C34" s="72"/>
      <c r="D34" s="72"/>
      <c r="E34" s="72"/>
      <c r="F34" s="72"/>
      <c r="G34" s="72"/>
      <c r="H34" s="72"/>
      <c r="I34" s="72"/>
      <c r="J34" s="73"/>
    </row>
    <row r="35" spans="1:10" ht="10.5" customHeight="1">
      <c r="A35" s="2" t="s">
        <v>331</v>
      </c>
      <c r="B35" s="72"/>
      <c r="C35" s="72"/>
      <c r="D35" s="72"/>
      <c r="E35" s="72"/>
      <c r="F35" s="72"/>
      <c r="G35" s="72"/>
      <c r="H35" s="72"/>
      <c r="I35" s="72"/>
      <c r="J35" s="73"/>
    </row>
    <row r="36" spans="1:10" ht="10.5" customHeight="1">
      <c r="A36" s="2" t="s">
        <v>332</v>
      </c>
      <c r="B36" s="72"/>
      <c r="C36" s="72"/>
      <c r="D36" s="72"/>
      <c r="E36" s="72"/>
      <c r="F36" s="72"/>
      <c r="G36" s="72"/>
      <c r="H36" s="72"/>
      <c r="I36" s="72"/>
      <c r="J36" s="73"/>
    </row>
    <row r="37" spans="1:10" ht="5.25" customHeight="1">
      <c r="A37" s="2"/>
      <c r="B37" s="72"/>
      <c r="C37" s="72"/>
      <c r="D37" s="72"/>
      <c r="E37" s="72"/>
      <c r="F37" s="72"/>
      <c r="G37" s="72"/>
      <c r="H37" s="72"/>
      <c r="I37" s="72"/>
      <c r="J37" s="73"/>
    </row>
    <row r="38" spans="1:10" ht="10.5" customHeight="1">
      <c r="A38" s="2" t="s">
        <v>333</v>
      </c>
      <c r="B38" s="72"/>
      <c r="C38" s="72"/>
      <c r="D38" s="72"/>
      <c r="E38" s="72"/>
      <c r="F38" s="72"/>
      <c r="G38" s="72"/>
      <c r="H38" s="72"/>
      <c r="I38" s="72"/>
      <c r="J38" s="73"/>
    </row>
    <row r="39" spans="1:10" ht="10.5" customHeight="1">
      <c r="A39" s="2" t="s">
        <v>334</v>
      </c>
      <c r="B39" s="72"/>
      <c r="C39" s="72"/>
      <c r="D39" s="72"/>
      <c r="E39" s="72"/>
      <c r="F39" s="72"/>
      <c r="G39" s="72"/>
      <c r="H39" s="72"/>
      <c r="I39" s="72"/>
      <c r="J39" s="73"/>
    </row>
    <row r="40" spans="1:10" ht="10.5" customHeight="1">
      <c r="A40" s="2" t="s">
        <v>335</v>
      </c>
      <c r="B40" s="72"/>
      <c r="C40" s="72"/>
      <c r="D40" s="72"/>
      <c r="E40" s="72"/>
      <c r="F40" s="72"/>
      <c r="G40" s="72"/>
      <c r="H40" s="72"/>
      <c r="I40" s="72"/>
      <c r="J40" s="73"/>
    </row>
    <row r="41" spans="1:10" ht="10.5" customHeight="1">
      <c r="A41" s="2" t="s">
        <v>336</v>
      </c>
      <c r="B41" s="72"/>
      <c r="C41" s="72"/>
      <c r="D41" s="72"/>
      <c r="E41" s="72"/>
      <c r="F41" s="72"/>
      <c r="G41" s="72"/>
      <c r="H41" s="72"/>
      <c r="I41" s="72"/>
      <c r="J41" s="73"/>
    </row>
    <row r="42" spans="1:10" ht="5.25" customHeight="1">
      <c r="A42" s="2"/>
      <c r="B42" s="72"/>
      <c r="C42" s="72"/>
      <c r="D42" s="72"/>
      <c r="E42" s="72"/>
      <c r="F42" s="72"/>
      <c r="G42" s="72"/>
      <c r="H42" s="72"/>
      <c r="I42" s="72"/>
      <c r="J42" s="73"/>
    </row>
    <row r="43" spans="1:10" ht="10.5" customHeight="1">
      <c r="A43" s="2" t="s">
        <v>337</v>
      </c>
      <c r="B43" s="72"/>
      <c r="C43" s="72"/>
      <c r="D43" s="72"/>
      <c r="E43" s="72"/>
      <c r="F43" s="72"/>
      <c r="G43" s="72"/>
      <c r="H43" s="72"/>
      <c r="I43" s="72"/>
      <c r="J43" s="73"/>
    </row>
    <row r="44" spans="1:10" ht="10.5" customHeight="1">
      <c r="A44" s="2" t="s">
        <v>338</v>
      </c>
      <c r="B44" s="72"/>
      <c r="C44" s="72"/>
      <c r="D44" s="72"/>
      <c r="E44" s="72"/>
      <c r="F44" s="72"/>
      <c r="G44" s="72"/>
      <c r="H44" s="72"/>
      <c r="I44" s="72"/>
      <c r="J44" s="73"/>
    </row>
    <row r="45" spans="1:10" ht="10.5" customHeight="1">
      <c r="A45" s="2" t="s">
        <v>339</v>
      </c>
      <c r="B45" s="72"/>
      <c r="C45" s="72"/>
      <c r="D45" s="72"/>
      <c r="E45" s="72"/>
      <c r="F45" s="72"/>
      <c r="G45" s="72"/>
      <c r="H45" s="72"/>
      <c r="I45" s="72"/>
      <c r="J45" s="73"/>
    </row>
    <row r="46" spans="1:10" ht="10.5" customHeight="1">
      <c r="A46" s="2"/>
      <c r="B46" s="72"/>
      <c r="C46" s="72"/>
      <c r="D46" s="72"/>
      <c r="E46" s="72"/>
      <c r="F46" s="72"/>
      <c r="G46" s="72"/>
      <c r="H46" s="72"/>
      <c r="I46" s="72"/>
      <c r="J46" s="73"/>
    </row>
    <row r="47" spans="1:12" s="77" customFormat="1" ht="10.5" customHeight="1">
      <c r="A47" s="74" t="s">
        <v>457</v>
      </c>
      <c r="B47" s="201"/>
      <c r="C47" s="201"/>
      <c r="D47" s="201"/>
      <c r="E47" s="201"/>
      <c r="F47" s="201"/>
      <c r="G47" s="201"/>
      <c r="H47" s="201"/>
      <c r="I47" s="201"/>
      <c r="J47" s="202"/>
      <c r="K47" s="13"/>
      <c r="L47" s="13"/>
    </row>
    <row r="48" spans="1:10" ht="5.25" customHeight="1">
      <c r="A48" s="2"/>
      <c r="B48" s="72"/>
      <c r="C48" s="72"/>
      <c r="D48" s="72"/>
      <c r="E48" s="72"/>
      <c r="F48" s="72"/>
      <c r="G48" s="72"/>
      <c r="H48" s="72"/>
      <c r="I48" s="72"/>
      <c r="J48" s="73"/>
    </row>
    <row r="49" spans="1:10" ht="10.5" customHeight="1">
      <c r="A49" s="2" t="s">
        <v>143</v>
      </c>
      <c r="B49" s="72"/>
      <c r="C49" s="72"/>
      <c r="D49" s="72" t="s">
        <v>340</v>
      </c>
      <c r="E49" s="72"/>
      <c r="F49" s="72" t="s">
        <v>341</v>
      </c>
      <c r="G49" s="72"/>
      <c r="H49" s="72"/>
      <c r="I49" s="72"/>
      <c r="J49" s="73"/>
    </row>
    <row r="50" spans="1:10" ht="5.25" customHeight="1">
      <c r="A50" s="2"/>
      <c r="B50" s="72"/>
      <c r="C50" s="72"/>
      <c r="D50" s="72"/>
      <c r="E50" s="72"/>
      <c r="F50" s="72"/>
      <c r="G50" s="72"/>
      <c r="H50" s="72"/>
      <c r="I50" s="72"/>
      <c r="J50" s="73"/>
    </row>
    <row r="51" spans="1:10" ht="10.5" customHeight="1">
      <c r="A51" s="2" t="s">
        <v>146</v>
      </c>
      <c r="B51" s="72"/>
      <c r="C51" s="72"/>
      <c r="D51" s="72" t="s">
        <v>342</v>
      </c>
      <c r="E51" s="72"/>
      <c r="F51" s="72" t="s">
        <v>343</v>
      </c>
      <c r="G51" s="72"/>
      <c r="H51" s="72"/>
      <c r="I51" s="72"/>
      <c r="J51" s="73"/>
    </row>
    <row r="52" spans="1:10" ht="5.25" customHeight="1">
      <c r="A52" s="2"/>
      <c r="B52" s="72"/>
      <c r="C52" s="72"/>
      <c r="D52" s="72"/>
      <c r="E52" s="72"/>
      <c r="F52" s="72"/>
      <c r="G52" s="72"/>
      <c r="H52" s="72"/>
      <c r="I52" s="72"/>
      <c r="J52" s="73"/>
    </row>
    <row r="53" spans="1:10" ht="10.5" customHeight="1">
      <c r="A53" s="2" t="s">
        <v>149</v>
      </c>
      <c r="B53" s="72"/>
      <c r="C53" s="72"/>
      <c r="D53" s="72" t="s">
        <v>344</v>
      </c>
      <c r="E53" s="72"/>
      <c r="F53" s="72" t="s">
        <v>345</v>
      </c>
      <c r="G53" s="72"/>
      <c r="H53" s="72"/>
      <c r="I53" s="72"/>
      <c r="J53" s="73"/>
    </row>
    <row r="54" spans="1:10" ht="5.25" customHeight="1">
      <c r="A54" s="2"/>
      <c r="B54" s="72"/>
      <c r="C54" s="72"/>
      <c r="D54" s="72"/>
      <c r="E54" s="72"/>
      <c r="F54" s="72"/>
      <c r="G54" s="72"/>
      <c r="H54" s="72"/>
      <c r="I54" s="72"/>
      <c r="J54" s="73"/>
    </row>
    <row r="55" spans="1:10" ht="10.5" customHeight="1">
      <c r="A55" s="2"/>
      <c r="B55" s="72"/>
      <c r="C55" s="72"/>
      <c r="D55" s="72" t="s">
        <v>346</v>
      </c>
      <c r="E55" s="72"/>
      <c r="F55" s="72" t="s">
        <v>347</v>
      </c>
      <c r="G55" s="72"/>
      <c r="H55" s="72"/>
      <c r="I55" s="72"/>
      <c r="J55" s="73"/>
    </row>
    <row r="56" spans="1:10" ht="5.25" customHeight="1">
      <c r="A56" s="2"/>
      <c r="B56" s="72"/>
      <c r="C56" s="72"/>
      <c r="D56" s="72"/>
      <c r="E56" s="72"/>
      <c r="F56" s="72"/>
      <c r="G56" s="72"/>
      <c r="H56" s="72"/>
      <c r="I56" s="72"/>
      <c r="J56" s="73"/>
    </row>
    <row r="57" spans="1:10" ht="10.5" customHeight="1">
      <c r="A57" s="2"/>
      <c r="B57" s="72"/>
      <c r="C57" s="72"/>
      <c r="D57" s="72" t="s">
        <v>348</v>
      </c>
      <c r="E57" s="72"/>
      <c r="F57" s="72" t="s">
        <v>349</v>
      </c>
      <c r="G57" s="72"/>
      <c r="H57" s="72"/>
      <c r="I57" s="72"/>
      <c r="J57" s="73"/>
    </row>
    <row r="58" spans="1:10" ht="5.25" customHeight="1">
      <c r="A58" s="2"/>
      <c r="B58" s="72"/>
      <c r="C58" s="72"/>
      <c r="D58" s="72"/>
      <c r="E58" s="72"/>
      <c r="F58" s="72"/>
      <c r="G58" s="72"/>
      <c r="H58" s="72"/>
      <c r="I58" s="72"/>
      <c r="J58" s="73"/>
    </row>
    <row r="59" spans="1:10" ht="10.5" customHeight="1">
      <c r="A59" s="2" t="s">
        <v>350</v>
      </c>
      <c r="B59" s="72"/>
      <c r="C59" s="72"/>
      <c r="D59" s="72" t="s">
        <v>351</v>
      </c>
      <c r="E59" s="72"/>
      <c r="F59" s="72"/>
      <c r="G59" s="72"/>
      <c r="H59" s="72"/>
      <c r="I59" s="72"/>
      <c r="J59" s="73"/>
    </row>
    <row r="60" spans="1:10" ht="5.25" customHeight="1">
      <c r="A60" s="2"/>
      <c r="B60" s="72"/>
      <c r="C60" s="72"/>
      <c r="D60" s="72"/>
      <c r="E60" s="72"/>
      <c r="F60" s="72"/>
      <c r="G60" s="72"/>
      <c r="H60" s="72"/>
      <c r="I60" s="72"/>
      <c r="J60" s="73"/>
    </row>
    <row r="61" spans="1:10" ht="10.5" customHeight="1">
      <c r="A61" s="2" t="s">
        <v>352</v>
      </c>
      <c r="B61" s="72"/>
      <c r="C61" s="72"/>
      <c r="D61" s="72" t="s">
        <v>353</v>
      </c>
      <c r="E61" s="72"/>
      <c r="F61" s="72"/>
      <c r="G61" s="72"/>
      <c r="H61" s="72"/>
      <c r="I61" s="72"/>
      <c r="J61" s="73"/>
    </row>
    <row r="62" spans="1:10" ht="10.5" customHeight="1">
      <c r="A62" s="2"/>
      <c r="B62" s="72"/>
      <c r="C62" s="72"/>
      <c r="D62" s="72"/>
      <c r="E62" s="72"/>
      <c r="F62" s="72"/>
      <c r="G62" s="72"/>
      <c r="H62" s="72"/>
      <c r="I62" s="72"/>
      <c r="J62" s="73"/>
    </row>
    <row r="63" spans="1:10" ht="10.5" customHeight="1">
      <c r="A63" s="2" t="s">
        <v>354</v>
      </c>
      <c r="B63" s="72"/>
      <c r="C63" s="72"/>
      <c r="D63" s="72"/>
      <c r="E63" s="72"/>
      <c r="F63" s="72"/>
      <c r="G63" s="72"/>
      <c r="H63" s="72"/>
      <c r="I63" s="72"/>
      <c r="J63" s="73"/>
    </row>
    <row r="64" spans="1:10" ht="10.5" customHeight="1">
      <c r="A64" s="2" t="s">
        <v>355</v>
      </c>
      <c r="B64" s="72"/>
      <c r="C64" s="72"/>
      <c r="D64" s="72"/>
      <c r="E64" s="72"/>
      <c r="F64" s="72"/>
      <c r="G64" s="72"/>
      <c r="H64" s="72"/>
      <c r="I64" s="72"/>
      <c r="J64" s="73"/>
    </row>
    <row r="65" spans="1:10" ht="10.5" customHeight="1">
      <c r="A65" s="2" t="s">
        <v>452</v>
      </c>
      <c r="B65" s="72"/>
      <c r="C65" s="72"/>
      <c r="D65" s="72"/>
      <c r="E65" s="72"/>
      <c r="F65" s="72"/>
      <c r="G65" s="72"/>
      <c r="H65" s="72"/>
      <c r="I65" s="72"/>
      <c r="J65" s="73"/>
    </row>
    <row r="66" spans="1:10" ht="10.5" customHeight="1">
      <c r="A66" s="2" t="s">
        <v>453</v>
      </c>
      <c r="B66" s="72"/>
      <c r="C66" s="72"/>
      <c r="D66" s="72"/>
      <c r="E66" s="72"/>
      <c r="F66" s="72"/>
      <c r="G66" s="72"/>
      <c r="H66" s="72"/>
      <c r="I66" s="72"/>
      <c r="J66" s="73"/>
    </row>
    <row r="67" spans="1:10" ht="10.5" customHeight="1">
      <c r="A67" s="78" t="s">
        <v>454</v>
      </c>
      <c r="B67" s="72"/>
      <c r="C67" s="72"/>
      <c r="D67" s="72"/>
      <c r="E67" s="72"/>
      <c r="F67" s="72"/>
      <c r="G67" s="72"/>
      <c r="H67" s="72"/>
      <c r="I67" s="72"/>
      <c r="J67" s="73"/>
    </row>
    <row r="68" spans="1:10" ht="5.25" customHeight="1">
      <c r="A68" s="2"/>
      <c r="B68" s="72"/>
      <c r="C68" s="72"/>
      <c r="D68" s="72"/>
      <c r="E68" s="72"/>
      <c r="F68" s="72"/>
      <c r="G68" s="72"/>
      <c r="H68" s="72"/>
      <c r="I68" s="72"/>
      <c r="J68" s="73"/>
    </row>
    <row r="69" spans="1:10" ht="10.5" customHeight="1">
      <c r="A69" s="2" t="s">
        <v>356</v>
      </c>
      <c r="B69" s="72"/>
      <c r="C69" s="72"/>
      <c r="D69" s="72"/>
      <c r="E69" s="72"/>
      <c r="F69" s="72"/>
      <c r="G69" s="72"/>
      <c r="H69" s="72"/>
      <c r="I69" s="72"/>
      <c r="J69" s="73"/>
    </row>
    <row r="70" spans="1:10" ht="10.5" customHeight="1">
      <c r="A70" s="2" t="s">
        <v>357</v>
      </c>
      <c r="B70" s="72"/>
      <c r="C70" s="72"/>
      <c r="D70" s="72"/>
      <c r="E70" s="72"/>
      <c r="F70" s="72"/>
      <c r="G70" s="72"/>
      <c r="H70" s="72"/>
      <c r="I70" s="72"/>
      <c r="J70" s="73"/>
    </row>
    <row r="71" spans="1:10" ht="5.25" customHeight="1">
      <c r="A71" s="2"/>
      <c r="B71" s="72"/>
      <c r="C71" s="72"/>
      <c r="D71" s="72"/>
      <c r="E71" s="72"/>
      <c r="F71" s="72"/>
      <c r="G71" s="72"/>
      <c r="H71" s="72"/>
      <c r="I71" s="72"/>
      <c r="J71" s="73"/>
    </row>
    <row r="72" spans="1:10" ht="10.5" customHeight="1">
      <c r="A72" s="2" t="s">
        <v>358</v>
      </c>
      <c r="B72" s="72"/>
      <c r="C72" s="72"/>
      <c r="D72" s="72"/>
      <c r="E72" s="72"/>
      <c r="F72" s="72"/>
      <c r="G72" s="72"/>
      <c r="H72" s="72"/>
      <c r="I72" s="72"/>
      <c r="J72" s="73"/>
    </row>
    <row r="73" spans="1:10" ht="10.5" customHeight="1">
      <c r="A73" s="78" t="s">
        <v>455</v>
      </c>
      <c r="B73" s="72"/>
      <c r="C73" s="72"/>
      <c r="D73" s="72"/>
      <c r="E73" s="72"/>
      <c r="F73" s="72"/>
      <c r="G73" s="72"/>
      <c r="H73" s="72"/>
      <c r="I73" s="72"/>
      <c r="J73" s="73"/>
    </row>
    <row r="74" spans="1:10" ht="9.75" customHeight="1">
      <c r="A74" s="2" t="s">
        <v>456</v>
      </c>
      <c r="B74" s="72"/>
      <c r="C74" s="72"/>
      <c r="D74" s="72"/>
      <c r="E74" s="72"/>
      <c r="F74" s="72"/>
      <c r="G74" s="72"/>
      <c r="H74" s="72"/>
      <c r="I74" s="72"/>
      <c r="J74" s="73"/>
    </row>
    <row r="75" spans="1:10" ht="4.5" customHeight="1">
      <c r="A75" s="2"/>
      <c r="B75" s="72"/>
      <c r="C75" s="72"/>
      <c r="D75" s="72"/>
      <c r="E75" s="72"/>
      <c r="F75" s="72"/>
      <c r="G75" s="72"/>
      <c r="H75" s="72"/>
      <c r="I75" s="72"/>
      <c r="J75" s="73"/>
    </row>
    <row r="76" spans="1:10" ht="10.5" customHeight="1">
      <c r="A76" s="2" t="s">
        <v>359</v>
      </c>
      <c r="B76" s="72"/>
      <c r="C76" s="72"/>
      <c r="D76" s="72"/>
      <c r="E76" s="72"/>
      <c r="F76" s="72"/>
      <c r="G76" s="72"/>
      <c r="H76" s="72"/>
      <c r="I76" s="72"/>
      <c r="J76" s="73"/>
    </row>
    <row r="77" spans="1:10" ht="5.25" customHeight="1" thickBot="1">
      <c r="A77" s="3"/>
      <c r="B77" s="79"/>
      <c r="C77" s="79"/>
      <c r="D77" s="79"/>
      <c r="E77" s="79"/>
      <c r="F77" s="79"/>
      <c r="G77" s="79"/>
      <c r="H77" s="79"/>
      <c r="I77" s="79"/>
      <c r="J77" s="80"/>
    </row>
    <row r="78" ht="12" thickTop="1"/>
  </sheetData>
  <printOptions/>
  <pageMargins left="0.75" right="0.75" top="1" bottom="1" header="0.5" footer="0.5"/>
  <pageSetup orientation="portrait"/>
  <headerFooter alignWithMargins="0">
    <oddHeader>&amp;C&amp;F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showGridLines="0" workbookViewId="0" topLeftCell="A1">
      <selection activeCell="G10" sqref="G10"/>
    </sheetView>
  </sheetViews>
  <sheetFormatPr defaultColWidth="9.140625" defaultRowHeight="12.75"/>
  <cols>
    <col min="1" max="1" width="7.57421875" style="270" customWidth="1"/>
    <col min="2" max="2" width="9.28125" style="270" customWidth="1"/>
    <col min="3" max="3" width="7.57421875" style="270" customWidth="1"/>
    <col min="4" max="4" width="9.8515625" style="270" customWidth="1"/>
    <col min="5" max="5" width="3.140625" style="270" customWidth="1"/>
    <col min="6" max="6" width="6.00390625" style="270" customWidth="1"/>
    <col min="7" max="7" width="6.140625" style="270" customWidth="1"/>
    <col min="8" max="8" width="7.57421875" style="270" customWidth="1"/>
    <col min="9" max="9" width="3.140625" style="271" customWidth="1"/>
    <col min="10" max="10" width="10.140625" style="271" customWidth="1"/>
    <col min="11" max="11" width="6.7109375" style="271" customWidth="1"/>
    <col min="12" max="12" width="7.57421875" style="271" customWidth="1"/>
    <col min="13" max="13" width="9.7109375" style="271" customWidth="1"/>
    <col min="14" max="16384" width="7.57421875" style="271" customWidth="1"/>
  </cols>
  <sheetData>
    <row r="1" ht="14.25" customHeight="1" thickBot="1">
      <c r="A1" s="269" t="s">
        <v>360</v>
      </c>
    </row>
    <row r="2" spans="1:10" ht="12" customHeight="1" thickTop="1">
      <c r="A2" s="272" t="s">
        <v>361</v>
      </c>
      <c r="B2" s="273"/>
      <c r="C2" s="273"/>
      <c r="D2" s="273"/>
      <c r="E2" s="273"/>
      <c r="F2" s="273"/>
      <c r="G2" s="273"/>
      <c r="H2" s="273"/>
      <c r="I2" s="273"/>
      <c r="J2" s="274"/>
    </row>
    <row r="3" spans="1:10" ht="10.5" customHeight="1" thickBot="1">
      <c r="A3" s="275" t="s">
        <v>362</v>
      </c>
      <c r="B3" s="276"/>
      <c r="C3" s="276"/>
      <c r="D3" s="276"/>
      <c r="E3" s="276"/>
      <c r="F3" s="276"/>
      <c r="G3" s="276"/>
      <c r="H3" s="276"/>
      <c r="I3" s="276"/>
      <c r="J3" s="277"/>
    </row>
    <row r="4" ht="6" customHeight="1" thickBot="1" thickTop="1"/>
    <row r="5" spans="1:4" ht="11.25" customHeight="1" thickBot="1" thickTop="1">
      <c r="A5" s="278"/>
      <c r="B5" s="279" t="s">
        <v>363</v>
      </c>
      <c r="C5" s="280"/>
      <c r="D5" s="281"/>
    </row>
    <row r="6" spans="1:13" ht="11.25" customHeight="1" thickTop="1">
      <c r="A6" s="282"/>
      <c r="B6" s="283"/>
      <c r="C6" s="283"/>
      <c r="D6" s="284"/>
      <c r="F6" s="285" t="s">
        <v>364</v>
      </c>
      <c r="G6" s="286">
        <v>9</v>
      </c>
      <c r="H6" s="287" t="s">
        <v>365</v>
      </c>
      <c r="J6" s="24" t="s">
        <v>9</v>
      </c>
      <c r="K6" s="25"/>
      <c r="L6" s="25"/>
      <c r="M6" s="26"/>
    </row>
    <row r="7" spans="1:13" ht="11.25" customHeight="1" thickBot="1">
      <c r="A7" s="282"/>
      <c r="B7" s="283"/>
      <c r="C7" s="288"/>
      <c r="D7" s="284"/>
      <c r="F7" s="289" t="s">
        <v>366</v>
      </c>
      <c r="G7" s="308" t="s">
        <v>367</v>
      </c>
      <c r="H7" s="291" t="s">
        <v>368</v>
      </c>
      <c r="J7" s="31"/>
      <c r="K7" s="32"/>
      <c r="L7" s="32"/>
      <c r="M7" s="33"/>
    </row>
    <row r="8" spans="1:13" ht="11.25" customHeight="1" thickBot="1" thickTop="1">
      <c r="A8" s="282"/>
      <c r="B8" s="283"/>
      <c r="C8" s="288"/>
      <c r="D8" s="284"/>
      <c r="F8" s="289" t="s">
        <v>369</v>
      </c>
      <c r="G8" s="308" t="s">
        <v>370</v>
      </c>
      <c r="H8" s="291" t="s">
        <v>371</v>
      </c>
      <c r="J8" s="31"/>
      <c r="K8" s="39"/>
      <c r="L8" s="40" t="s">
        <v>12</v>
      </c>
      <c r="M8" s="33"/>
    </row>
    <row r="9" spans="1:13" ht="11.25" customHeight="1" thickBot="1" thickTop="1">
      <c r="A9" s="282" t="s">
        <v>372</v>
      </c>
      <c r="B9" s="283" t="s">
        <v>373</v>
      </c>
      <c r="C9" s="288"/>
      <c r="D9" s="284" t="s">
        <v>374</v>
      </c>
      <c r="F9" s="289" t="s">
        <v>375</v>
      </c>
      <c r="G9" s="290">
        <v>8</v>
      </c>
      <c r="H9" s="291" t="s">
        <v>376</v>
      </c>
      <c r="J9" s="31"/>
      <c r="K9" s="40"/>
      <c r="L9" s="40"/>
      <c r="M9" s="33"/>
    </row>
    <row r="10" spans="1:13" ht="11.25" customHeight="1" thickBot="1" thickTop="1">
      <c r="A10" s="282"/>
      <c r="B10" s="283"/>
      <c r="C10" s="288"/>
      <c r="D10" s="284"/>
      <c r="F10" s="289" t="s">
        <v>377</v>
      </c>
      <c r="G10" s="290">
        <v>0.0001</v>
      </c>
      <c r="H10" s="291" t="s">
        <v>378</v>
      </c>
      <c r="J10" s="31"/>
      <c r="K10" s="49"/>
      <c r="L10" s="40" t="s">
        <v>14</v>
      </c>
      <c r="M10" s="33"/>
    </row>
    <row r="11" spans="1:13" ht="11.25" customHeight="1" thickBot="1" thickTop="1">
      <c r="A11" s="282"/>
      <c r="B11" s="283"/>
      <c r="C11" s="288"/>
      <c r="D11" s="284"/>
      <c r="F11" s="292"/>
      <c r="G11" s="290"/>
      <c r="H11" s="293"/>
      <c r="J11" s="31"/>
      <c r="K11" s="40"/>
      <c r="L11" s="40"/>
      <c r="M11" s="33"/>
    </row>
    <row r="12" spans="1:13" ht="11.25" customHeight="1" thickBot="1" thickTop="1">
      <c r="A12" s="282"/>
      <c r="B12" s="283"/>
      <c r="C12" s="283" t="s">
        <v>379</v>
      </c>
      <c r="D12" s="284"/>
      <c r="F12" s="289" t="s">
        <v>380</v>
      </c>
      <c r="G12" s="294">
        <v>300</v>
      </c>
      <c r="H12" s="291" t="s">
        <v>381</v>
      </c>
      <c r="J12" s="31"/>
      <c r="K12" s="55"/>
      <c r="L12" s="40" t="s">
        <v>17</v>
      </c>
      <c r="M12" s="33"/>
    </row>
    <row r="13" spans="1:13" ht="11.25" customHeight="1" thickBot="1" thickTop="1">
      <c r="A13" s="295"/>
      <c r="B13" s="296"/>
      <c r="C13" s="297" t="s">
        <v>382</v>
      </c>
      <c r="D13" s="298"/>
      <c r="F13" s="292"/>
      <c r="G13" s="290"/>
      <c r="H13" s="293"/>
      <c r="J13" s="56"/>
      <c r="K13" s="57"/>
      <c r="L13" s="57"/>
      <c r="M13" s="58"/>
    </row>
    <row r="14" spans="6:8" ht="5.25" customHeight="1" thickBot="1" thickTop="1">
      <c r="F14" s="292"/>
      <c r="G14" s="290"/>
      <c r="H14" s="293"/>
    </row>
    <row r="15" spans="2:8" ht="11.25" customHeight="1" thickBot="1" thickTop="1">
      <c r="B15" s="299" t="s">
        <v>383</v>
      </c>
      <c r="C15" s="286"/>
      <c r="D15" s="300">
        <f>1/(L_*C_)</f>
        <v>1250</v>
      </c>
      <c r="F15" s="301" t="s">
        <v>366</v>
      </c>
      <c r="G15" s="302" t="e">
        <f>D20*D18</f>
        <v>#VALUE!</v>
      </c>
      <c r="H15" s="303"/>
    </row>
    <row r="16" spans="2:4" ht="11.25" customHeight="1" thickTop="1">
      <c r="B16" s="292" t="s">
        <v>384</v>
      </c>
      <c r="C16" s="290"/>
      <c r="D16" s="293">
        <f>(R_/(2*L_))^2</f>
        <v>351.5625</v>
      </c>
    </row>
    <row r="17" spans="2:4" ht="11.25" customHeight="1">
      <c r="B17" s="292" t="s">
        <v>385</v>
      </c>
      <c r="C17" s="290"/>
      <c r="D17" s="293">
        <f>SQRT(D15-D16)</f>
        <v>29.973947020704497</v>
      </c>
    </row>
    <row r="18" spans="2:4" ht="11.25" customHeight="1">
      <c r="B18" s="292" t="s">
        <v>386</v>
      </c>
      <c r="C18" s="290"/>
      <c r="D18" s="293" t="e">
        <f>COS(t_*D17)</f>
        <v>#VALUE!</v>
      </c>
    </row>
    <row r="19" spans="2:4" ht="11.25" customHeight="1">
      <c r="B19" s="304" t="s">
        <v>387</v>
      </c>
      <c r="C19" s="290"/>
      <c r="D19" s="293" t="e">
        <f>-R_*t_/(2*L_)</f>
        <v>#VALUE!</v>
      </c>
    </row>
    <row r="20" spans="1:4" ht="11.25" customHeight="1" thickBot="1">
      <c r="A20" s="305"/>
      <c r="B20" s="306" t="s">
        <v>388</v>
      </c>
      <c r="C20" s="307"/>
      <c r="D20" s="303" t="e">
        <f>q0*EXP(D19)</f>
        <v>#VALUE!</v>
      </c>
    </row>
    <row r="21" ht="5.25" customHeight="1" thickBot="1" thickTop="1"/>
    <row r="22" spans="1:12" ht="14.25" customHeight="1" thickTop="1">
      <c r="A22" s="1" t="s">
        <v>389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13"/>
    </row>
    <row r="23" spans="1:12" ht="10.5" customHeight="1">
      <c r="A23" s="2" t="s">
        <v>390</v>
      </c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13"/>
    </row>
    <row r="24" spans="1:12" ht="10.5" customHeight="1">
      <c r="A24" s="2" t="s">
        <v>391</v>
      </c>
      <c r="B24" s="72"/>
      <c r="C24" s="72"/>
      <c r="D24" s="72"/>
      <c r="E24" s="72"/>
      <c r="F24" s="72"/>
      <c r="G24" s="72"/>
      <c r="H24" s="72"/>
      <c r="I24" s="72"/>
      <c r="J24" s="72"/>
      <c r="K24" s="73"/>
      <c r="L24" s="13"/>
    </row>
    <row r="25" spans="1:12" ht="10.5" customHeight="1">
      <c r="A25" s="2" t="s">
        <v>392</v>
      </c>
      <c r="B25" s="72"/>
      <c r="C25" s="72"/>
      <c r="D25" s="72"/>
      <c r="E25" s="72"/>
      <c r="F25" s="72"/>
      <c r="G25" s="72"/>
      <c r="H25" s="72"/>
      <c r="I25" s="72"/>
      <c r="J25" s="72"/>
      <c r="K25" s="73"/>
      <c r="L25" s="13"/>
    </row>
    <row r="26" spans="1:12" ht="5.25" customHeight="1">
      <c r="A26" s="2"/>
      <c r="B26" s="72"/>
      <c r="C26" s="72"/>
      <c r="D26" s="72"/>
      <c r="E26" s="72"/>
      <c r="F26" s="72"/>
      <c r="G26" s="72"/>
      <c r="H26" s="72"/>
      <c r="I26" s="72"/>
      <c r="J26" s="72"/>
      <c r="K26" s="73"/>
      <c r="L26" s="13"/>
    </row>
    <row r="27" spans="1:12" ht="10.5" customHeight="1">
      <c r="A27" s="2" t="s">
        <v>393</v>
      </c>
      <c r="B27" s="72"/>
      <c r="C27" s="72"/>
      <c r="D27" s="72"/>
      <c r="E27" s="72"/>
      <c r="F27" s="72"/>
      <c r="G27" s="72"/>
      <c r="H27" s="72"/>
      <c r="I27" s="72"/>
      <c r="J27" s="72"/>
      <c r="K27" s="73"/>
      <c r="L27" s="13"/>
    </row>
    <row r="28" spans="1:12" ht="10.5" customHeight="1">
      <c r="A28" s="2" t="s">
        <v>394</v>
      </c>
      <c r="B28" s="72"/>
      <c r="C28" s="72"/>
      <c r="D28" s="72"/>
      <c r="E28" s="72"/>
      <c r="F28" s="72"/>
      <c r="G28" s="72"/>
      <c r="H28" s="72"/>
      <c r="I28" s="72"/>
      <c r="J28" s="72"/>
      <c r="K28" s="73"/>
      <c r="L28" s="13"/>
    </row>
    <row r="29" spans="1:12" ht="10.5" customHeight="1">
      <c r="A29" s="2" t="s">
        <v>395</v>
      </c>
      <c r="B29" s="72"/>
      <c r="C29" s="72"/>
      <c r="D29" s="72"/>
      <c r="E29" s="72"/>
      <c r="F29" s="72"/>
      <c r="G29" s="72"/>
      <c r="H29" s="72"/>
      <c r="I29" s="72"/>
      <c r="J29" s="72"/>
      <c r="K29" s="73"/>
      <c r="L29" s="13"/>
    </row>
    <row r="30" spans="1:12" ht="5.25" customHeight="1">
      <c r="A30" s="2"/>
      <c r="B30" s="72"/>
      <c r="C30" s="72"/>
      <c r="D30" s="72"/>
      <c r="E30" s="72"/>
      <c r="F30" s="72"/>
      <c r="G30" s="72"/>
      <c r="H30" s="72"/>
      <c r="I30" s="72"/>
      <c r="J30" s="72"/>
      <c r="K30" s="73"/>
      <c r="L30" s="13"/>
    </row>
    <row r="31" spans="1:12" ht="10.5" customHeight="1">
      <c r="A31" s="2" t="s">
        <v>396</v>
      </c>
      <c r="B31" s="72"/>
      <c r="C31" s="72"/>
      <c r="D31" s="72"/>
      <c r="E31" s="72"/>
      <c r="F31" s="72"/>
      <c r="G31" s="72"/>
      <c r="H31" s="72"/>
      <c r="I31" s="72"/>
      <c r="J31" s="72"/>
      <c r="K31" s="73"/>
      <c r="L31" s="13"/>
    </row>
    <row r="32" spans="1:12" ht="10.5" customHeight="1">
      <c r="A32" s="2" t="s">
        <v>397</v>
      </c>
      <c r="B32" s="72"/>
      <c r="C32" s="72"/>
      <c r="D32" s="72"/>
      <c r="E32" s="72"/>
      <c r="F32" s="72"/>
      <c r="G32" s="72"/>
      <c r="H32" s="72"/>
      <c r="I32" s="72"/>
      <c r="J32" s="72"/>
      <c r="K32" s="73"/>
      <c r="L32" s="13"/>
    </row>
    <row r="33" spans="1:12" ht="10.5" customHeight="1">
      <c r="A33" s="2" t="s">
        <v>398</v>
      </c>
      <c r="B33" s="72"/>
      <c r="C33" s="72"/>
      <c r="D33" s="72"/>
      <c r="E33" s="72"/>
      <c r="F33" s="72"/>
      <c r="G33" s="72"/>
      <c r="H33" s="72"/>
      <c r="I33" s="72"/>
      <c r="J33" s="72"/>
      <c r="K33" s="73"/>
      <c r="L33" s="13"/>
    </row>
    <row r="34" spans="1:12" ht="10.5" customHeight="1">
      <c r="A34" s="2"/>
      <c r="B34" s="72"/>
      <c r="C34" s="72"/>
      <c r="D34" s="72"/>
      <c r="E34" s="72"/>
      <c r="F34" s="72"/>
      <c r="G34" s="72"/>
      <c r="H34" s="72"/>
      <c r="I34" s="72"/>
      <c r="J34" s="72"/>
      <c r="K34" s="73"/>
      <c r="L34" s="13"/>
    </row>
    <row r="35" spans="1:12" s="77" customFormat="1" ht="10.5" customHeight="1">
      <c r="A35" s="200" t="s">
        <v>457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2"/>
      <c r="L35" s="13"/>
    </row>
    <row r="36" spans="1:12" ht="5.25" customHeight="1">
      <c r="A36" s="2"/>
      <c r="B36" s="72"/>
      <c r="C36" s="72"/>
      <c r="D36" s="72"/>
      <c r="E36" s="72"/>
      <c r="F36" s="72"/>
      <c r="G36" s="72"/>
      <c r="H36" s="72"/>
      <c r="I36" s="72"/>
      <c r="J36" s="72"/>
      <c r="K36" s="73"/>
      <c r="L36" s="13"/>
    </row>
    <row r="37" spans="1:12" ht="10.5" customHeight="1">
      <c r="A37" s="2" t="s">
        <v>143</v>
      </c>
      <c r="B37" s="72"/>
      <c r="C37" s="72" t="s">
        <v>399</v>
      </c>
      <c r="D37" s="72"/>
      <c r="E37" s="72" t="s">
        <v>400</v>
      </c>
      <c r="F37" s="72"/>
      <c r="G37" s="72"/>
      <c r="H37" s="72"/>
      <c r="I37" s="72"/>
      <c r="J37" s="72"/>
      <c r="K37" s="73"/>
      <c r="L37" s="13"/>
    </row>
    <row r="38" spans="1:12" ht="5.25" customHeight="1">
      <c r="A38" s="2"/>
      <c r="B38" s="72"/>
      <c r="C38" s="72"/>
      <c r="D38" s="72"/>
      <c r="E38" s="72"/>
      <c r="F38" s="72"/>
      <c r="G38" s="72"/>
      <c r="H38" s="72"/>
      <c r="I38" s="72"/>
      <c r="J38" s="72"/>
      <c r="K38" s="73"/>
      <c r="L38" s="13"/>
    </row>
    <row r="39" spans="1:12" ht="10.5" customHeight="1">
      <c r="A39" s="2" t="s">
        <v>146</v>
      </c>
      <c r="B39" s="72"/>
      <c r="C39" s="72" t="s">
        <v>401</v>
      </c>
      <c r="D39" s="72"/>
      <c r="E39" s="72" t="s">
        <v>402</v>
      </c>
      <c r="F39" s="72"/>
      <c r="G39" s="72"/>
      <c r="H39" s="72"/>
      <c r="I39" s="72"/>
      <c r="J39" s="72"/>
      <c r="K39" s="73"/>
      <c r="L39" s="13"/>
    </row>
    <row r="40" spans="1:12" ht="5.25" customHeight="1">
      <c r="A40" s="2"/>
      <c r="B40" s="72"/>
      <c r="C40" s="72"/>
      <c r="D40" s="72"/>
      <c r="E40" s="72"/>
      <c r="F40" s="72"/>
      <c r="G40" s="72"/>
      <c r="H40" s="72"/>
      <c r="I40" s="72"/>
      <c r="J40" s="72"/>
      <c r="K40" s="73"/>
      <c r="L40" s="13"/>
    </row>
    <row r="41" spans="1:12" ht="10.5" customHeight="1">
      <c r="A41" s="2" t="s">
        <v>149</v>
      </c>
      <c r="B41" s="72"/>
      <c r="C41" s="72" t="s">
        <v>403</v>
      </c>
      <c r="D41" s="72"/>
      <c r="E41" s="72" t="s">
        <v>404</v>
      </c>
      <c r="F41" s="72"/>
      <c r="G41" s="72"/>
      <c r="H41" s="72"/>
      <c r="I41" s="72"/>
      <c r="J41" s="72"/>
      <c r="K41" s="73"/>
      <c r="L41" s="13"/>
    </row>
    <row r="42" spans="1:12" ht="10.5" customHeight="1">
      <c r="A42" s="2"/>
      <c r="B42" s="72"/>
      <c r="C42" s="72"/>
      <c r="D42" s="72"/>
      <c r="E42" s="72"/>
      <c r="F42" s="72"/>
      <c r="G42" s="72"/>
      <c r="H42" s="72"/>
      <c r="I42" s="72"/>
      <c r="J42" s="72"/>
      <c r="K42" s="73"/>
      <c r="L42" s="13"/>
    </row>
    <row r="43" spans="1:12" ht="10.5" customHeight="1">
      <c r="A43" s="2" t="s">
        <v>405</v>
      </c>
      <c r="B43" s="72"/>
      <c r="C43" s="72"/>
      <c r="D43" s="72"/>
      <c r="E43" s="72"/>
      <c r="F43" s="72"/>
      <c r="G43" s="72"/>
      <c r="H43" s="72"/>
      <c r="I43" s="72"/>
      <c r="J43" s="72"/>
      <c r="K43" s="73"/>
      <c r="L43" s="13"/>
    </row>
    <row r="44" spans="1:12" ht="10.5" customHeight="1">
      <c r="A44" s="2" t="s">
        <v>406</v>
      </c>
      <c r="B44" s="72"/>
      <c r="C44" s="72"/>
      <c r="D44" s="72"/>
      <c r="E44" s="72"/>
      <c r="F44" s="72"/>
      <c r="G44" s="72"/>
      <c r="H44" s="72"/>
      <c r="I44" s="72"/>
      <c r="J44" s="72"/>
      <c r="K44" s="73"/>
      <c r="L44" s="13"/>
    </row>
    <row r="45" spans="1:12" ht="5.25" customHeight="1" thickBot="1">
      <c r="A45" s="3"/>
      <c r="B45" s="79"/>
      <c r="C45" s="79"/>
      <c r="D45" s="79"/>
      <c r="E45" s="79"/>
      <c r="F45" s="79"/>
      <c r="G45" s="79"/>
      <c r="H45" s="79"/>
      <c r="I45" s="79"/>
      <c r="J45" s="79"/>
      <c r="K45" s="80"/>
      <c r="L45" s="13"/>
    </row>
    <row r="46" ht="12" thickTop="1"/>
  </sheetData>
  <printOptions/>
  <pageMargins left="0.75" right="0.75" top="1" bottom="1" header="0.5" footer="0.5"/>
  <pageSetup orientation="portrait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Примеры поиска решений</dc:title>
  <dc:subject/>
  <dc:creator>(C) 1995-2001 Microsoft Corporation</dc:creator>
  <cp:keywords/>
  <dc:description>Примеры применения системы поиска решений Microsoft Excel.</dc:description>
  <cp:lastModifiedBy>Microsoft Corporation</cp:lastModifiedBy>
  <dcterms:created xsi:type="dcterms:W3CDTF">1998-12-14T14:33:07Z</dcterms:created>
  <dcterms:modified xsi:type="dcterms:W3CDTF">2003-06-13T16:53:31Z</dcterms:modified>
  <cp:category/>
  <cp:version/>
  <cp:contentType/>
  <cp:contentStatus/>
</cp:coreProperties>
</file>